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837" activeTab="0"/>
  </bookViews>
  <sheets>
    <sheet name="Índice" sheetId="1" r:id="rId1"/>
    <sheet name="Resumen_Categoría_Funcional_VM" sheetId="2" r:id="rId2"/>
    <sheet name="Resumen_Sectores_VM" sheetId="3" r:id="rId3"/>
    <sheet name="Otros sectores_VM" sheetId="4" r:id="rId4"/>
    <sheet name="Comp_Norm_VM" sheetId="5" r:id="rId5"/>
    <sheet name="Comp_Norm_VN" sheetId="6" r:id="rId6"/>
    <sheet name="Factores_VM" sheetId="7" r:id="rId7"/>
    <sheet name="Resumen_Sectores_VN" sheetId="8" r:id="rId8"/>
  </sheets>
  <definedNames>
    <definedName name="BLPH1" localSheetId="5" hidden="1">#REF!</definedName>
    <definedName name="BLPH1" localSheetId="7" hidden="1">#REF!</definedName>
    <definedName name="BLPH1" hidden="1">#REF!</definedName>
    <definedName name="BLPH10" localSheetId="5" hidden="1">#REF!</definedName>
    <definedName name="BLPH10" localSheetId="7" hidden="1">#REF!</definedName>
    <definedName name="BLPH10" hidden="1">#REF!</definedName>
    <definedName name="BLPH11" localSheetId="5" hidden="1">#REF!</definedName>
    <definedName name="BLPH11" localSheetId="7" hidden="1">#REF!</definedName>
    <definedName name="BLPH11" hidden="1">#REF!</definedName>
    <definedName name="BLPH12" localSheetId="5" hidden="1">#REF!</definedName>
    <definedName name="BLPH12" localSheetId="7" hidden="1">#REF!</definedName>
    <definedName name="BLPH12" hidden="1">#REF!</definedName>
    <definedName name="BLPH13" localSheetId="5" hidden="1">#REF!</definedName>
    <definedName name="BLPH13" localSheetId="7" hidden="1">#REF!</definedName>
    <definedName name="BLPH13" hidden="1">#REF!</definedName>
    <definedName name="BLPH14" localSheetId="5" hidden="1">#REF!</definedName>
    <definedName name="BLPH14" localSheetId="7" hidden="1">#REF!</definedName>
    <definedName name="BLPH14" hidden="1">#REF!</definedName>
    <definedName name="BLPH15" localSheetId="5" hidden="1">#REF!</definedName>
    <definedName name="BLPH15" localSheetId="7" hidden="1">#REF!</definedName>
    <definedName name="BLPH15" hidden="1">#REF!</definedName>
    <definedName name="BLPH16" localSheetId="5" hidden="1">#REF!</definedName>
    <definedName name="BLPH16" localSheetId="7" hidden="1">#REF!</definedName>
    <definedName name="BLPH16" hidden="1">#REF!</definedName>
    <definedName name="BLPH17" localSheetId="5" hidden="1">#REF!</definedName>
    <definedName name="BLPH17" localSheetId="7" hidden="1">#REF!</definedName>
    <definedName name="BLPH17" hidden="1">#REF!</definedName>
    <definedName name="BLPH18" localSheetId="5" hidden="1">#REF!</definedName>
    <definedName name="BLPH18" localSheetId="7" hidden="1">#REF!</definedName>
    <definedName name="BLPH18" hidden="1">#REF!</definedName>
    <definedName name="BLPH19" localSheetId="5" hidden="1">#REF!</definedName>
    <definedName name="BLPH19" localSheetId="7" hidden="1">#REF!</definedName>
    <definedName name="BLPH19" hidden="1">#REF!</definedName>
    <definedName name="BLPH2" localSheetId="5" hidden="1">#REF!</definedName>
    <definedName name="BLPH2" localSheetId="7" hidden="1">#REF!</definedName>
    <definedName name="BLPH2" hidden="1">#REF!</definedName>
    <definedName name="BLPH20" localSheetId="5" hidden="1">#REF!</definedName>
    <definedName name="BLPH20" localSheetId="7" hidden="1">#REF!</definedName>
    <definedName name="BLPH20" hidden="1">#REF!</definedName>
    <definedName name="BLPH21" localSheetId="5" hidden="1">#REF!</definedName>
    <definedName name="BLPH21" localSheetId="7" hidden="1">#REF!</definedName>
    <definedName name="BLPH21" hidden="1">#REF!</definedName>
    <definedName name="BLPH22" localSheetId="5" hidden="1">#REF!</definedName>
    <definedName name="BLPH22" localSheetId="7" hidden="1">#REF!</definedName>
    <definedName name="BLPH22" hidden="1">#REF!</definedName>
    <definedName name="BLPH23" localSheetId="5" hidden="1">#REF!</definedName>
    <definedName name="BLPH23" localSheetId="7" hidden="1">#REF!</definedName>
    <definedName name="BLPH23" hidden="1">#REF!</definedName>
    <definedName name="BLPH3" localSheetId="5" hidden="1">#REF!</definedName>
    <definedName name="BLPH3" localSheetId="7" hidden="1">#REF!</definedName>
    <definedName name="BLPH3" hidden="1">#REF!</definedName>
    <definedName name="BLPH4" localSheetId="5" hidden="1">#REF!</definedName>
    <definedName name="BLPH4" localSheetId="7" hidden="1">#REF!</definedName>
    <definedName name="BLPH4" hidden="1">#REF!</definedName>
    <definedName name="BLPH5" localSheetId="5" hidden="1">#REF!</definedName>
    <definedName name="BLPH5" localSheetId="7" hidden="1">#REF!</definedName>
    <definedName name="BLPH5" hidden="1">#REF!</definedName>
    <definedName name="BLPH6" localSheetId="5" hidden="1">#REF!</definedName>
    <definedName name="BLPH6" localSheetId="7" hidden="1">#REF!</definedName>
    <definedName name="BLPH6" hidden="1">#REF!</definedName>
    <definedName name="BLPH7" localSheetId="5" hidden="1">#REF!</definedName>
    <definedName name="BLPH7" localSheetId="7" hidden="1">#REF!</definedName>
    <definedName name="BLPH7" hidden="1">#REF!</definedName>
    <definedName name="BLPH8" localSheetId="5" hidden="1">#REF!</definedName>
    <definedName name="BLPH8" localSheetId="7" hidden="1">#REF!</definedName>
    <definedName name="BLPH8" hidden="1">#REF!</definedName>
    <definedName name="BLPH9" localSheetId="5" hidden="1">#REF!</definedName>
    <definedName name="BLPH9" localSheetId="7" hidden="1">#REF!</definedName>
    <definedName name="BLPH9" hidden="1">#REF!</definedName>
    <definedName name="eee" localSheetId="5" hidden="1">{#N/A,#N/A,FALSE,"SimInp1";#N/A,#N/A,FALSE,"SimInp2";#N/A,#N/A,FALSE,"SimOut1";#N/A,#N/A,FALSE,"SimOut2";#N/A,#N/A,FALSE,"SimOut3";#N/A,#N/A,FALSE,"SimOut4";#N/A,#N/A,FALSE,"SimOut5"}</definedName>
    <definedName name="eee" hidden="1">{#N/A,#N/A,FALSE,"SimInp1";#N/A,#N/A,FALSE,"SimInp2";#N/A,#N/A,FALSE,"SimOut1";#N/A,#N/A,FALSE,"SimOut2";#N/A,#N/A,FALSE,"SimOut3";#N/A,#N/A,FALSE,"SimOut4";#N/A,#N/A,FALSE,"SimOut5"}</definedName>
    <definedName name="sencount" hidden="1">2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</definedNames>
  <calcPr fullCalcOnLoad="1"/>
</workbook>
</file>

<file path=xl/sharedStrings.xml><?xml version="1.0" encoding="utf-8"?>
<sst xmlns="http://schemas.openxmlformats.org/spreadsheetml/2006/main" count="813" uniqueCount="247">
  <si>
    <t>A. ACTIVOS</t>
  </si>
  <si>
    <t>1. Inversión directa</t>
  </si>
  <si>
    <t>1.1 Participaciones en el capital y utilidades reinvertidas</t>
  </si>
  <si>
    <t>1.2 Instrumentos de deuda</t>
  </si>
  <si>
    <t>2. Inversión de cartera</t>
  </si>
  <si>
    <t>2.2 Títulos de deuda</t>
  </si>
  <si>
    <t>4. Otra Inversión</t>
  </si>
  <si>
    <t>5. Activos de reservas</t>
  </si>
  <si>
    <t>5.1 Oro monetario</t>
  </si>
  <si>
    <t>5.3 Posición de reserva en el FMI</t>
  </si>
  <si>
    <t>5.4 Otros activos de reserva</t>
  </si>
  <si>
    <t>5.4.1 Monedas y depósitos</t>
  </si>
  <si>
    <t>Año 2016*</t>
  </si>
  <si>
    <t>Año 2017*</t>
  </si>
  <si>
    <t>I</t>
  </si>
  <si>
    <t>II</t>
  </si>
  <si>
    <t>III</t>
  </si>
  <si>
    <t>IV</t>
  </si>
  <si>
    <t>4.1 Otras participaciones de capital</t>
  </si>
  <si>
    <t>4.2 Moneda y depósitos</t>
  </si>
  <si>
    <t>4.3 Préstamos</t>
  </si>
  <si>
    <t>3. Derivados financieros</t>
  </si>
  <si>
    <t>4.5 Créditos y anticipos comerciales</t>
  </si>
  <si>
    <t>4.7 Derechos especiales de giro</t>
  </si>
  <si>
    <t>4.4 Seguros, pensiones y mecanismos normalizados de garantía</t>
  </si>
  <si>
    <t>5.2 Derechos especiales de giro</t>
  </si>
  <si>
    <t>5.4.2 Títulos-valores</t>
  </si>
  <si>
    <t>5.4.3 Derivados financieros</t>
  </si>
  <si>
    <t>5.4.4 Otros derechos sobre activos</t>
  </si>
  <si>
    <t>2.1 Participación de capital y participaciones en fondos de inversión</t>
  </si>
  <si>
    <t>Banco central</t>
  </si>
  <si>
    <t>Gobierno general</t>
  </si>
  <si>
    <t>Otros sectores</t>
  </si>
  <si>
    <t>6. Otras participaciones de capital</t>
  </si>
  <si>
    <t>-En millones de dólares-</t>
  </si>
  <si>
    <t>ÍNDICE</t>
  </si>
  <si>
    <t>Cuadro 01:</t>
  </si>
  <si>
    <t>Cuadro 02:</t>
  </si>
  <si>
    <t>Cuadro 03:</t>
  </si>
  <si>
    <t>4.6 Otras cuentas por cobrar</t>
  </si>
  <si>
    <t>4.6 Otras cuentas por pagar</t>
  </si>
  <si>
    <t>Fuente: Indec.</t>
  </si>
  <si>
    <t>Código SDMX</t>
  </si>
  <si>
    <t>Código MBP6</t>
  </si>
  <si>
    <t>Descripción</t>
  </si>
  <si>
    <t>Q.N.AR.W1.S1.S1.LE.N.FA._T.F._Z.USD._T._X.N</t>
  </si>
  <si>
    <t>Posición de inversión internacional neta</t>
  </si>
  <si>
    <t>Q.N.AR.W1.S1.S1.LE.A.FA._T.F._Z.USD._T._X.N</t>
  </si>
  <si>
    <t>Activos</t>
  </si>
  <si>
    <t>Q.N.AR.W1.S1.S1.LE.A.FA.D.F._Z.USD._T._X.N</t>
  </si>
  <si>
    <t>1</t>
  </si>
  <si>
    <t>Inversión directa</t>
  </si>
  <si>
    <t>Q.N.AR.W1.S1.S1.LE.A.FA.D.F5._Z.USD._T._X.N</t>
  </si>
  <si>
    <t>1.1</t>
  </si>
  <si>
    <t>Participaciones de capital y en fondos de inversión</t>
  </si>
  <si>
    <t>Q.N.AR.W1.S1.S1.LE.A.FA.D.FL._Z.USD._T._X.N</t>
  </si>
  <si>
    <t>1.2</t>
  </si>
  <si>
    <t>Instrumentos de deuda</t>
  </si>
  <si>
    <t>Q.N.AR.W1.S1.S1.LE.A.FA.P.F._Z.USD._T.M.N</t>
  </si>
  <si>
    <t>Inversión de cartera</t>
  </si>
  <si>
    <t>Q.N.AR.W1.S1.S1.LE.A.FA.P.F5._Z.USD._T.M.N</t>
  </si>
  <si>
    <t>Q.N.AR.W1.S122.S1.LE.A.FA.P.F5._Z.USD._T.M.N</t>
  </si>
  <si>
    <t>Sociedades captadoras de depósitos, excepto el banco central:</t>
  </si>
  <si>
    <t>Q.N.AR.W1.S1Z.S1.LE.A.FA.P.F5._Z.USD._T.M.N</t>
  </si>
  <si>
    <t>Q.N.AR.W1.S1.S1.LE.A.FA.P.F3.T.USD._T.M.N</t>
  </si>
  <si>
    <t>Títulos de deuda</t>
  </si>
  <si>
    <t>Q.N.AR.W1.S122.S1.LE.A.FA.P.F3.T.USD._T.M.N</t>
  </si>
  <si>
    <t>Q.N.AR.W1.S13.S1.LE.A.FA.P.F3.T.USD._T.M.N</t>
  </si>
  <si>
    <t>Q.N.AR.W1.S1Z.S1.LE.A.FA.P.F3.T.USD._T.M.N</t>
  </si>
  <si>
    <t>Q.N.AR.W1.S1.S1.LE.A.FA.F.F7.T.USD._T.T.N</t>
  </si>
  <si>
    <t>Derivados financieros (distintos de reservas) y opciones de compra de acciones por parte de empleados</t>
  </si>
  <si>
    <t>Q.N.AR.W1.S1.S1.LE.A.FA.O.F._Z.USD._T._X.N</t>
  </si>
  <si>
    <t>Otra inversión</t>
  </si>
  <si>
    <t>Q.N.AR.W1.S1.S1.LE.A.FA.O.F519._Z.USD._T.M.N</t>
  </si>
  <si>
    <t>Otras participaciones de capital</t>
  </si>
  <si>
    <t>Q.N.AR.W1.S1.S1.LE.A.FA.O.F2.T.USD._T.N.N</t>
  </si>
  <si>
    <t>Moneda y depósitos</t>
  </si>
  <si>
    <t>Q.N.AR.W1.S121.S1.LE.A.FA.O.F2.T.USD._T.N.N</t>
  </si>
  <si>
    <t>Bancos centrales</t>
  </si>
  <si>
    <t>Q.N.AR.W1.S122.S1.LE.A.FA.O.F2.T.USD._T.N.N</t>
  </si>
  <si>
    <t>Q.N.AR.W1.S13.S1.LE.A.FA.O.F2.T.USD._T.N.N</t>
  </si>
  <si>
    <t>Q.N.AR.W1.S1Z.S1.LE.A.FA.O.F2.T.USD._T.N.N</t>
  </si>
  <si>
    <t>Q.N.AR.W1.S1.S1.LE.A.FA.O.F4.T.USD._T.N.N</t>
  </si>
  <si>
    <t>Préstamos</t>
  </si>
  <si>
    <t>Q.N.AR.W1.S121.S1.LE.A.FA.O.F4.T.USD._T.N.N</t>
  </si>
  <si>
    <t>Q.N.AR.W1.S122.S1.LE.A.FA.O.F4.T.USD._T.N.N</t>
  </si>
  <si>
    <t>Sociedades captadoras de depósitos excepto el banco central</t>
  </si>
  <si>
    <t>Q.N.AR.W1.S13.S1.LE.A.FA.O.F4.T.USD._T.N.N</t>
  </si>
  <si>
    <t>Q.N.AR.W1.S1Z.S1.LE.A.FA.O.F4.T.USD._T.N.N</t>
  </si>
  <si>
    <t>Q.N.AR.W1.S1.S1.LE.A.FA.O.F6._Z.USD._T._X.N</t>
  </si>
  <si>
    <t>Seguros pensiones y mecanismos normalizados de garantía</t>
  </si>
  <si>
    <t>Q.N.AR.W1.S1.S1.LE.A.FA.O.F81.T.USD._T._X.N</t>
  </si>
  <si>
    <t>Créditos y anticipos comerciales</t>
  </si>
  <si>
    <t>Q.N.AR.W1.S121.S1.LE.A.FA.O.F81.T.USD._T._X.N</t>
  </si>
  <si>
    <t>Q.N.AR.W1.S122.S1.LE.A.FA.O.F81.T.USD._T._X.N</t>
  </si>
  <si>
    <t>Q.N.AR.W1.S13.S1.LE.A.FA.O.F81.T.USD._T._X.N</t>
  </si>
  <si>
    <t>Q.N.AR.W1.S1Z.S1.LE.A.FA.O.F81.T.USD._T._X.N</t>
  </si>
  <si>
    <t>Q.N.AR.W1.S1.S1.LE.A.FA.O.F89.T.USD._T._X.N</t>
  </si>
  <si>
    <t>Otras cuentas por cobrar (+)</t>
  </si>
  <si>
    <t>Q.N.AR.W1.S121.S1.LE.A.FA.O.F89.T.USD._T._X.N</t>
  </si>
  <si>
    <t>Q.N.AR.W1.S122.S1.LE.A.FA.O.F89.T.USD._T._X.N</t>
  </si>
  <si>
    <t>Q.N.AR.W1.S13.S1.LE.A.FA.O.F89.T.USD._T._X.N</t>
  </si>
  <si>
    <t>Q.N.AR.W1.S1Z.S1.LE.A.FA.O.F89.T.USD._T._X.N</t>
  </si>
  <si>
    <t>Q.N.AR.W1.S121.S1.LE.A.FA.R.F._Z.USD.X1._X.N</t>
  </si>
  <si>
    <t>Activos de reserva</t>
  </si>
  <si>
    <t>Q.N.AR.W1.S121.S1.LE.A.FA.R.F11._Z.USD.XAU.M.N</t>
  </si>
  <si>
    <t>5.1</t>
  </si>
  <si>
    <t>Oro monetario</t>
  </si>
  <si>
    <t>Q.N.AR.W1.S121.S1N.LE.A.FA.R.F12.T.USD.XDR.M.N</t>
  </si>
  <si>
    <t>Derechos especiales de giro</t>
  </si>
  <si>
    <t>Q.N.AR.1C.S121.S121.LE.A.FA.R.FK._Z.USD.XDR.M.N</t>
  </si>
  <si>
    <t>Posición de reserva en el fmi</t>
  </si>
  <si>
    <t>Q.N.AR.W1.S121.S1.LE.A.FA.R.FR2._Z.USD.X1._X.N</t>
  </si>
  <si>
    <t>Otros activos de reserva</t>
  </si>
  <si>
    <t>Q.N.AR.W1.S121.S1.LE.A.FA.R.F2.T.USD.X1.N.N</t>
  </si>
  <si>
    <t>Q.N.AR.W1.S121.S1.LE.A.FA.R.FR1._Z.USD.X1.M.N</t>
  </si>
  <si>
    <t>Títulos</t>
  </si>
  <si>
    <t>Q.N.AR.W1.S121.S1.LE.A.FA.R.FR41._Z.USD.X1._X.N</t>
  </si>
  <si>
    <t>Otros derechos sobre activos</t>
  </si>
  <si>
    <t>Q.N.AR.W1.S1.S1.LE.L.FA._T.F._Z.USD._T._X.N</t>
  </si>
  <si>
    <t>Pasivos</t>
  </si>
  <si>
    <t>Q.N.AR.W1.S1.S1.LE.L.FA.D.F._Z.USD._T._X.N</t>
  </si>
  <si>
    <t>Q.N.AR.W1.S1.S1.LE.L.FA.D.F5._Z.USD._T._X.N</t>
  </si>
  <si>
    <t>Q.N.AR.W1.S1.S1.LE.L.FA.D.FL._Z.USD._T._X.N</t>
  </si>
  <si>
    <t>Q.N.AR.W1.S1.S1.LE.L.FA.P.F._Z.USD._T.M.N</t>
  </si>
  <si>
    <t>Q.N.AR.W1.S1.S1.LE.L.FA.P.F5._Z.USD._T.M.N</t>
  </si>
  <si>
    <t>Q.N.AR.W1.S122.S1.LE.L.FA.P.F5._Z.USD._T.M.N</t>
  </si>
  <si>
    <t>Q.N.AR.W1.S1Z.S1.LE.L.FA.P.F5._Z.USD._T.M.N</t>
  </si>
  <si>
    <t>Q.N.AR.W1.S1.S1.LE.L.FA.P.F3.T.USD._T.M.N</t>
  </si>
  <si>
    <t>Q.N.AR.W1.S121.S1.LE.L.FA.P.F3.T.USD._T.M.N</t>
  </si>
  <si>
    <t>Q.N.AR.W1.S122.S1.LE.L.FA.P.F3.T.USD._T.M.N</t>
  </si>
  <si>
    <t>Q.N.AR.W1.S13.S1.LE.L.FA.P.F3.T.USD._T.M.N</t>
  </si>
  <si>
    <t>Q.N.AR.W1.S1Z.S1.LE.L.FA.P.F3.T.USD._T.M.N</t>
  </si>
  <si>
    <t>Q.N.AR.W1.S1.S1.LE.L.FA.F.F7.T.USD._T.T.N</t>
  </si>
  <si>
    <t>Q.N.AR.W1.S13.S1.LE.L.FA.F.F7.T.USD._T.T.N</t>
  </si>
  <si>
    <t>Q.N.AR.W1.S1Z.S1.LE.L.FA.F.F7.T.USD._T.T.N</t>
  </si>
  <si>
    <t>Q.N.AR.W1.S1.S1.LE.L.FA.O.F._Z.USD._T._X.N</t>
  </si>
  <si>
    <t>Q.N.AR.W1.S1.S1.LE.L.FA.O.F2.T.USD._T.N.N</t>
  </si>
  <si>
    <t>Q.N.AR.W1.S121.S1.LE.L.FA.O.F2.T.USD._T.N.N</t>
  </si>
  <si>
    <t>Q.N.AR.W1.S122.S1.LE.L.FA.O.F2.T.USD._T.N.N</t>
  </si>
  <si>
    <t>Q.N.AR.W1.S13.S1.LE.L.FA.O.F2.T.USD._T.N.N</t>
  </si>
  <si>
    <t>Q.N.AR.W1.S1Z.S1.LE.L.FA.O.F2.T.USD._T.N.N</t>
  </si>
  <si>
    <t>Q.N.AR.W1.S1.S1.LE.L.FA.O.F4.T.USD._T.N.N</t>
  </si>
  <si>
    <t>Q.N.AR.W1.S121.S1.LE.L.FA.O.F4.T.USD._T.N.N</t>
  </si>
  <si>
    <t>Q.N.AR.W1.S122.S1.LE.L.FA.O.F4.T.USD._T.N.N</t>
  </si>
  <si>
    <t>Q.N.AR.W1.S13.S1.LE.L.FA.O.F4.T.USD._T.N.N</t>
  </si>
  <si>
    <t>Q.N.AR.W1.S1Z.S1.LE.L.FA.O.F4.T.USD._T.N.N</t>
  </si>
  <si>
    <t>Q.N.AR.W1.S1.S1.LE.L.FA.O.F6._Z.USD._T._X.N</t>
  </si>
  <si>
    <t>seguros pensiones y mecanismos normalizados de garantía</t>
  </si>
  <si>
    <t>Q.N.AR.W1.S1.S1.LE.L.FA.O.F81.T.USD._T._X.N</t>
  </si>
  <si>
    <t>Q.N.AR.W1.S121.S1.LE.L.FA.O.F81.T.USD._T._X.N</t>
  </si>
  <si>
    <t>Q.N.AR.W1.S122.S1.LE.L.FA.O.F81.T.USD._T._X.N</t>
  </si>
  <si>
    <t>Q.N.AR.W1.S13.S1.LE.L.FA.O.F81.T.USD._T._X.N</t>
  </si>
  <si>
    <t>Q.N.AR.W1.S1Z.S1.LE.L.FA.O.F81.T.USD._T._X.N</t>
  </si>
  <si>
    <t>Q.N.AR.W1.S1.S1.LE.L.FA.O.F89.T.USD._T._X.N</t>
  </si>
  <si>
    <t>Otras cuentas por pagar (-)</t>
  </si>
  <si>
    <t>Q.N.AR.W1.S121.S1.LE.L.FA.O.F89.T.USD._T._X.N</t>
  </si>
  <si>
    <t>Q.N.AR.W1.S122.S1.LE.L.FA.O.F89.T.USD._T._X.N</t>
  </si>
  <si>
    <t>Q.N.AR.W1.S13.S1.LE.L.FA.O.F89.T.USD._T._X.N</t>
  </si>
  <si>
    <t>Q.N.AR.W1.S1Z.S1.LE.L.FA.O.F89.T.USD._T._X.N</t>
  </si>
  <si>
    <t>Q.N.AR.W1.S1.S1N.LE.L.FA.O.F12.T.USD._T._X.N</t>
  </si>
  <si>
    <t>4.7</t>
  </si>
  <si>
    <t>DEG pasivos netos</t>
  </si>
  <si>
    <t>Código SDMX (1)</t>
  </si>
  <si>
    <t>(1) El Codigo SMDX para balanzas de pagos se compone de 16 dimensiones cada una separada por un punto:
1-Frecuencia.2-Indicador_de_ajuste.3-País_de_referencia.4-País_contrapartida.5-Sector_de_referencia.6-Sector_de_contrapartida.7-Indicador_de_Flujos_y_Stocks.8-Asiento_contable.9-Elemento_de_cuentas_internacionales.10-Categoría_funcional.11-Clasificación_de_instrumentos_y_activos.12-Madurez.13-Unidad_de_medida.14-Moneda_de_denominación.15-Valuación.16-Metodología_de_compilación.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</si>
  <si>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</t>
    </r>
  </si>
  <si>
    <t>Cuadro 3: Cuadro 3: Cuadro resumen de Otros sectores por categoría funcional e instrumento</t>
  </si>
  <si>
    <t>Cuadro 2: Posición de Inversión Internacional por sector institucional</t>
  </si>
  <si>
    <t>Detalle de la posición de inversión internacional por componentes normalizados y SDMX, a valor de mercado</t>
  </si>
  <si>
    <t>Cuadro 04:</t>
  </si>
  <si>
    <t>Detalle de la posición de inversión internacional por componentes normalizados y SDMX, a valor nominal</t>
  </si>
  <si>
    <t>Cuadro 05:</t>
  </si>
  <si>
    <t>Cuadro 06:</t>
  </si>
  <si>
    <t>2015*</t>
  </si>
  <si>
    <t>B90. PII neta (A-L)</t>
  </si>
  <si>
    <t>Saldo inicial</t>
  </si>
  <si>
    <t>Transacciones financieras</t>
  </si>
  <si>
    <t>Variación de precios</t>
  </si>
  <si>
    <t>Variación de tipo de cambio</t>
  </si>
  <si>
    <t>Otras variaciones de volumen</t>
  </si>
  <si>
    <t>Saldo final</t>
  </si>
  <si>
    <t>A. Activo</t>
  </si>
  <si>
    <t>L. Pasivo</t>
  </si>
  <si>
    <t>Cuadro 6: Factores que explican la variacion de la PII neta, activo y pasivo</t>
  </si>
  <si>
    <t>Factores que explican la variacion de la PII neta, activo y pasivo</t>
  </si>
  <si>
    <t>S121. Banco central</t>
  </si>
  <si>
    <t>S122. Sociedades captadoras de depósitos</t>
  </si>
  <si>
    <t>S13. Gobierno general</t>
  </si>
  <si>
    <t>S1Z. Otros sectores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</si>
  <si>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Indec.</t>
    </r>
  </si>
  <si>
    <t>L. PASIVOS</t>
  </si>
  <si>
    <t>B90. POSICIÓN DE INVERSIÓN INTERNACIONAL NETA (A-L)</t>
  </si>
  <si>
    <r>
      <t>Cuadro 5:</t>
    </r>
    <r>
      <rPr>
        <u val="single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Detalle de la Posición de Inversión Internacional (PII) a fin de periodo clasificada por componentes normalizados y SDMX</t>
    </r>
  </si>
  <si>
    <t>Cuadro: Detalle de la Posición de Inversión Internacional (PII) a fin de periodo clasificada por componentes normalizados y SDMX</t>
  </si>
  <si>
    <t>A. Activos</t>
  </si>
  <si>
    <t>L. Pasivos</t>
  </si>
  <si>
    <t>Posición neta de otros sectores (A-L)</t>
  </si>
  <si>
    <t>Cuadro 1: Posición de Inversión Internacional por categoría funcional, a valor de mercado</t>
  </si>
  <si>
    <t>Cuadro resumen por categoría funcional, a valor de mercado</t>
  </si>
  <si>
    <t>Cuadro resumen por sector institucional, a valor de mercado</t>
  </si>
  <si>
    <t>Cuadro resumen de Otros sectores por categoría funcional e instrumento, a valor de mercado</t>
  </si>
  <si>
    <t>Cuadro 07:</t>
  </si>
  <si>
    <t>Cuadro 7: Posición de Inversión Internacional por sector institucional, a valor nominal</t>
  </si>
  <si>
    <t>B90</t>
  </si>
  <si>
    <t>2</t>
  </si>
  <si>
    <t>2.1</t>
  </si>
  <si>
    <t>2.1.2</t>
  </si>
  <si>
    <t>2.1.4</t>
  </si>
  <si>
    <t>2.2</t>
  </si>
  <si>
    <t>2.2.2</t>
  </si>
  <si>
    <t>2.2.3</t>
  </si>
  <si>
    <t>2.2.4</t>
  </si>
  <si>
    <t>3</t>
  </si>
  <si>
    <t>4</t>
  </si>
  <si>
    <t>4.1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</si>
  <si>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</si>
  <si>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</si>
  <si>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</si>
  <si>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</si>
  <si>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</si>
  <si>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</si>
  <si>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</si>
  <si>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</si>
  <si>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</si>
  <si>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4.3.4</t>
  </si>
  <si>
    <t>4.4</t>
  </si>
  <si>
    <t>4.5</t>
  </si>
  <si>
    <t>4.5.1</t>
  </si>
  <si>
    <t>4.5.2</t>
  </si>
  <si>
    <t>4.5.3</t>
  </si>
  <si>
    <t>4.5.4</t>
  </si>
  <si>
    <t>4.6</t>
  </si>
  <si>
    <t>4.6.1</t>
  </si>
  <si>
    <t>4.6.2</t>
  </si>
  <si>
    <t>4.6.3</t>
  </si>
  <si>
    <t>4.6.4</t>
  </si>
  <si>
    <t>5</t>
  </si>
  <si>
    <t>5.2</t>
  </si>
  <si>
    <t>5.3</t>
  </si>
  <si>
    <t>5.4</t>
  </si>
  <si>
    <t>5.4.1</t>
  </si>
  <si>
    <t>5.4.2</t>
  </si>
  <si>
    <t>5.4.4</t>
  </si>
  <si>
    <t>2.2.1</t>
  </si>
  <si>
    <t>3.3</t>
  </si>
  <si>
    <t>3.4</t>
  </si>
  <si>
    <t>Posición de Inversión Internacional por sector institucional, a valor nominal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</si>
</sst>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.##0"/>
    <numFmt numFmtId="167" formatCode="_-[$€-2]\ * #,##0.00_-;\-[$€-2]\ * #,##0.00_-;_-[$€-2]\ * &quot;-&quot;??_-"/>
    <numFmt numFmtId="168" formatCode="&quot;$&quot;#,##0\ ;\(&quot;$&quot;#,##0\)"/>
    <numFmt numFmtId="169" formatCode="#,##0.00_)\ ;\(#,##0.00\)\ ;&quot;--  &quot;"/>
    <numFmt numFmtId="170" formatCode="#,##0.00;;&quot; ---&quot;"/>
    <numFmt numFmtId="171" formatCode="#,##0,;\-\ #,##0,;&quot;--- &quot;"/>
    <numFmt numFmtId="172" formatCode="#,##0,,;\-\ #,##0,,;&quot;--- &quot;"/>
    <numFmt numFmtId="173" formatCode="#,##0.00_);\(#,##0.00\);&quot; --- &quot;"/>
    <numFmt numFmtId="174" formatCode="0.00\ %"/>
    <numFmt numFmtId="175" formatCode="_ * #,##0_ ;_ * \-#,##0_ ;_ * &quot;-&quot;??_ ;_ @_ "/>
    <numFmt numFmtId="176" formatCode="##,##0.0000"/>
    <numFmt numFmtId="177" formatCode="_ * #,##0.0_ ;_ * \-#,##0.0_ ;_ * &quot;-&quot;??_ ;_ @_ "/>
    <numFmt numFmtId="178" formatCode="&quot;$&quot;#,##0_);[Red]\(&quot;$&quot;#,##0\)"/>
    <numFmt numFmtId="179" formatCode="_(* #,##0.0000000_);_(* \(#,##0.0000000\);_(* &quot;-&quot;??_);_(@_)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22"/>
      <name val="MS Sans Serif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ck">
        <color indexed="9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23" fillId="0" borderId="3" applyNumberFormat="0" applyFill="0" applyAlignment="0" applyProtection="0"/>
    <xf numFmtId="0" fontId="23" fillId="0" borderId="4" applyNumberFormat="0" applyFill="0" applyAlignment="0" applyProtection="0"/>
    <xf numFmtId="0" fontId="14" fillId="23" borderId="2" applyNumberFormat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7" borderId="1" applyNumberFormat="0" applyAlignment="0" applyProtection="0"/>
    <xf numFmtId="0" fontId="22" fillId="9" borderId="1" applyNumberFormat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" fillId="0" borderId="0">
      <alignment/>
      <protection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7" borderId="1" applyNumberFormat="0" applyAlignment="0" applyProtection="0"/>
    <xf numFmtId="15" fontId="1" fillId="0" borderId="0">
      <alignment/>
      <protection/>
    </xf>
    <xf numFmtId="0" fontId="23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1" fillId="9" borderId="8" applyNumberFormat="0" applyFont="0" applyAlignment="0" applyProtection="0"/>
    <xf numFmtId="0" fontId="25" fillId="25" borderId="8" applyNumberFormat="0" applyFont="0" applyAlignment="0" applyProtection="0"/>
    <xf numFmtId="173" fontId="26" fillId="0" borderId="0" applyFont="0" applyFill="0" applyBorder="0" applyAlignment="0" applyProtection="0"/>
    <xf numFmtId="0" fontId="27" fillId="13" borderId="9" applyNumberFormat="0" applyAlignment="0" applyProtection="0"/>
    <xf numFmtId="0" fontId="27" fillId="13" borderId="9" applyNumberForma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26" fillId="0" borderId="0">
      <alignment/>
      <protection/>
    </xf>
    <xf numFmtId="3" fontId="1" fillId="0" borderId="0" applyFont="0" applyFill="0" applyBorder="0" applyAlignment="0" applyProtection="0"/>
    <xf numFmtId="0" fontId="27" fillId="13" borderId="9" applyNumberFormat="0" applyAlignment="0" applyProtection="0"/>
    <xf numFmtId="0" fontId="27" fillId="22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6" applyNumberFormat="0" applyFill="0" applyAlignment="0" applyProtection="0"/>
    <xf numFmtId="0" fontId="21" fillId="0" borderId="13" applyNumberFormat="0" applyFill="0" applyAlignment="0" applyProtection="0"/>
    <xf numFmtId="0" fontId="3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6" applyNumberFormat="0" applyFill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37" fontId="6" fillId="0" borderId="19" xfId="0" applyNumberFormat="1" applyFont="1" applyBorder="1" applyAlignment="1" applyProtection="1">
      <alignment horizontal="center"/>
      <protection/>
    </xf>
    <xf numFmtId="1" fontId="6" fillId="0" borderId="19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 indent="2"/>
    </xf>
    <xf numFmtId="0" fontId="10" fillId="0" borderId="17" xfId="0" applyFont="1" applyFill="1" applyBorder="1" applyAlignment="1">
      <alignment horizontal="left" indent="1"/>
    </xf>
    <xf numFmtId="41" fontId="10" fillId="22" borderId="0" xfId="0" applyNumberFormat="1" applyFont="1" applyFill="1" applyAlignment="1">
      <alignment/>
    </xf>
    <xf numFmtId="41" fontId="9" fillId="22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30" fillId="0" borderId="0" xfId="0" applyFont="1" applyAlignment="1">
      <alignment horizontal="centerContinuous" vertical="center"/>
    </xf>
    <xf numFmtId="0" fontId="31" fillId="0" borderId="0" xfId="170" applyAlignment="1" applyProtection="1">
      <alignment/>
      <protection/>
    </xf>
    <xf numFmtId="0" fontId="9" fillId="0" borderId="0" xfId="0" applyFont="1" applyFill="1" applyBorder="1" applyAlignment="1">
      <alignment horizontal="left" indent="1"/>
    </xf>
    <xf numFmtId="41" fontId="10" fillId="0" borderId="0" xfId="0" applyNumberFormat="1" applyFont="1" applyFill="1" applyAlignment="1">
      <alignment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 horizontal="left" indent="2"/>
      <protection/>
    </xf>
    <xf numFmtId="0" fontId="6" fillId="0" borderId="0" xfId="0" applyFont="1" applyAlignment="1" applyProtection="1">
      <alignment horizontal="left" indent="4"/>
      <protection/>
    </xf>
    <xf numFmtId="0" fontId="6" fillId="0" borderId="0" xfId="0" applyFont="1" applyBorder="1" applyAlignment="1" applyProtection="1">
      <alignment horizontal="left" indent="4"/>
      <protection/>
    </xf>
    <xf numFmtId="0" fontId="6" fillId="0" borderId="17" xfId="0" applyFont="1" applyBorder="1" applyAlignment="1" applyProtection="1">
      <alignment horizontal="left" indent="4"/>
      <protection/>
    </xf>
    <xf numFmtId="175" fontId="6" fillId="0" borderId="0" xfId="192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175" fontId="33" fillId="0" borderId="0" xfId="192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5" fontId="33" fillId="0" borderId="0" xfId="192" applyNumberFormat="1" applyFont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/>
    </xf>
    <xf numFmtId="175" fontId="6" fillId="0" borderId="0" xfId="192" applyNumberFormat="1" applyFont="1" applyAlignment="1" applyProtection="1">
      <alignment/>
      <protection locked="0"/>
    </xf>
    <xf numFmtId="175" fontId="6" fillId="0" borderId="0" xfId="192" applyNumberFormat="1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5" fontId="6" fillId="0" borderId="0" xfId="192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175" fontId="6" fillId="0" borderId="17" xfId="192" applyNumberFormat="1" applyFont="1" applyBorder="1" applyAlignment="1" applyProtection="1">
      <alignment/>
      <protection locked="0"/>
    </xf>
    <xf numFmtId="177" fontId="6" fillId="0" borderId="0" xfId="192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5" fontId="33" fillId="0" borderId="0" xfId="192" applyNumberFormat="1" applyFont="1" applyFill="1" applyAlignment="1" applyProtection="1">
      <alignment/>
      <protection/>
    </xf>
    <xf numFmtId="0" fontId="0" fillId="0" borderId="0" xfId="0" applyAlignment="1">
      <alignment horizontal="centerContinuous"/>
    </xf>
    <xf numFmtId="1" fontId="6" fillId="0" borderId="20" xfId="0" applyNumberFormat="1" applyFont="1" applyBorder="1" applyAlignment="1" applyProtection="1">
      <alignment horizontal="center"/>
      <protection/>
    </xf>
    <xf numFmtId="1" fontId="6" fillId="0" borderId="18" xfId="0" applyNumberFormat="1" applyFont="1" applyBorder="1" applyAlignment="1" applyProtection="1">
      <alignment horizontal="center"/>
      <protection/>
    </xf>
    <xf numFmtId="0" fontId="10" fillId="13" borderId="21" xfId="0" applyFont="1" applyFill="1" applyBorder="1" applyAlignment="1">
      <alignment horizontal="left" indent="1"/>
    </xf>
    <xf numFmtId="41" fontId="10" fillId="13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 indent="1"/>
    </xf>
    <xf numFmtId="41" fontId="10" fillId="0" borderId="0" xfId="0" applyNumberFormat="1" applyFont="1" applyBorder="1" applyAlignment="1">
      <alignment/>
    </xf>
    <xf numFmtId="0" fontId="9" fillId="0" borderId="21" xfId="0" applyFont="1" applyFill="1" applyBorder="1" applyAlignment="1">
      <alignment horizontal="left" indent="2"/>
    </xf>
    <xf numFmtId="41" fontId="9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1" fontId="10" fillId="0" borderId="17" xfId="0" applyNumberFormat="1" applyFont="1" applyBorder="1" applyAlignment="1">
      <alignment/>
    </xf>
    <xf numFmtId="3" fontId="6" fillId="0" borderId="20" xfId="0" applyNumberFormat="1" applyFont="1" applyBorder="1" applyAlignment="1">
      <alignment horizontal="centerContinuous"/>
    </xf>
    <xf numFmtId="41" fontId="10" fillId="0" borderId="0" xfId="0" applyNumberFormat="1" applyFont="1" applyFill="1" applyBorder="1" applyAlignment="1">
      <alignment/>
    </xf>
    <xf numFmtId="1" fontId="6" fillId="0" borderId="18" xfId="0" applyNumberFormat="1" applyFont="1" applyBorder="1" applyAlignment="1" applyProtection="1">
      <alignment/>
      <protection/>
    </xf>
    <xf numFmtId="1" fontId="6" fillId="0" borderId="19" xfId="0" applyNumberFormat="1" applyFont="1" applyBorder="1" applyAlignment="1">
      <alignment horizontal="centerContinuous"/>
    </xf>
    <xf numFmtId="0" fontId="9" fillId="0" borderId="0" xfId="0" applyFont="1" applyFill="1" applyBorder="1" applyAlignment="1">
      <alignment horizontal="left" indent="4"/>
    </xf>
    <xf numFmtId="0" fontId="9" fillId="22" borderId="0" xfId="0" applyFont="1" applyFill="1" applyBorder="1" applyAlignment="1">
      <alignment horizontal="left" indent="3"/>
    </xf>
    <xf numFmtId="49" fontId="45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Alignment="1">
      <alignment wrapText="1"/>
    </xf>
    <xf numFmtId="3" fontId="6" fillId="0" borderId="17" xfId="0" applyNumberFormat="1" applyFont="1" applyFill="1" applyBorder="1" applyAlignment="1" quotePrefix="1">
      <alignment vertical="center" wrapText="1"/>
    </xf>
    <xf numFmtId="3" fontId="45" fillId="0" borderId="17" xfId="0" applyNumberFormat="1" applyFont="1" applyFill="1" applyBorder="1" applyAlignment="1" quotePrefix="1">
      <alignment vertical="center" wrapText="1"/>
    </xf>
    <xf numFmtId="0" fontId="43" fillId="0" borderId="0" xfId="0" applyFont="1" applyAlignment="1" quotePrefix="1">
      <alignment/>
    </xf>
    <xf numFmtId="0" fontId="43" fillId="0" borderId="0" xfId="0" applyFont="1" applyFill="1" applyAlignment="1">
      <alignment/>
    </xf>
    <xf numFmtId="3" fontId="43" fillId="0" borderId="0" xfId="0" applyNumberFormat="1" applyFont="1" applyAlignment="1">
      <alignment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</cellXfs>
  <cellStyles count="25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1 2" xfId="29"/>
    <cellStyle name="20% - Énfasis2" xfId="30"/>
    <cellStyle name="20% - Énfasis2 2" xfId="31"/>
    <cellStyle name="20% - Énfasis3" xfId="32"/>
    <cellStyle name="20% - Énfasis3 2" xfId="33"/>
    <cellStyle name="20% - Énfasis4" xfId="34"/>
    <cellStyle name="20% - Énfasis4 2" xfId="35"/>
    <cellStyle name="20% - Énfasis5" xfId="36"/>
    <cellStyle name="20% - Énfasis5 2" xfId="37"/>
    <cellStyle name="20% - Énfasis6" xfId="38"/>
    <cellStyle name="20% - Énfasis6 2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Énfasis1" xfId="52"/>
    <cellStyle name="40% - Énfasis1 2" xfId="53"/>
    <cellStyle name="40% - Énfasis2" xfId="54"/>
    <cellStyle name="40% - Énfasis2 2" xfId="55"/>
    <cellStyle name="40% - Énfasis3" xfId="56"/>
    <cellStyle name="40% - Énfasis3 2" xfId="57"/>
    <cellStyle name="40% - Énfasis4" xfId="58"/>
    <cellStyle name="40% - Énfasis4 2" xfId="59"/>
    <cellStyle name="40% - Énfasis5" xfId="60"/>
    <cellStyle name="40% - Énfasis5 2" xfId="61"/>
    <cellStyle name="40% - Énfasis6" xfId="62"/>
    <cellStyle name="40% - Énfasis6 2" xfId="63"/>
    <cellStyle name="60% - Accent1" xfId="64"/>
    <cellStyle name="60% - Accent1 2" xfId="65"/>
    <cellStyle name="60% - Accent2" xfId="66"/>
    <cellStyle name="60% - Accent2 2" xfId="67"/>
    <cellStyle name="60% - Accent3" xfId="68"/>
    <cellStyle name="60% - Accent3 2" xfId="69"/>
    <cellStyle name="60% - Accent4" xfId="70"/>
    <cellStyle name="60% - Accent4 2" xfId="71"/>
    <cellStyle name="60% - Accent5" xfId="72"/>
    <cellStyle name="60% - Accent5 2" xfId="73"/>
    <cellStyle name="60% - Accent6" xfId="74"/>
    <cellStyle name="60% - Accent6 2" xfId="75"/>
    <cellStyle name="60% - Énfasis1" xfId="76"/>
    <cellStyle name="60% - Énfasis1 2" xfId="77"/>
    <cellStyle name="60% - Énfasis2" xfId="78"/>
    <cellStyle name="60% - Énfasis2 2" xfId="79"/>
    <cellStyle name="60% - Énfasis3" xfId="80"/>
    <cellStyle name="60% - Énfasis3 2" xfId="81"/>
    <cellStyle name="60% - Énfasis4" xfId="82"/>
    <cellStyle name="60% - Énfasis4 2" xfId="83"/>
    <cellStyle name="60% - Énfasis5" xfId="84"/>
    <cellStyle name="60% - Énfasis5 2" xfId="85"/>
    <cellStyle name="60% - Énfasis6" xfId="86"/>
    <cellStyle name="60% - Énfasis6 2" xfId="87"/>
    <cellStyle name="Accent1" xfId="88"/>
    <cellStyle name="Accent1 2" xfId="89"/>
    <cellStyle name="Accent2" xfId="90"/>
    <cellStyle name="Accent2 2" xfId="91"/>
    <cellStyle name="Accent3" xfId="92"/>
    <cellStyle name="Accent3 2" xfId="93"/>
    <cellStyle name="Accent4" xfId="94"/>
    <cellStyle name="Accent4 2" xfId="95"/>
    <cellStyle name="Accent5" xfId="96"/>
    <cellStyle name="Accent5 2" xfId="97"/>
    <cellStyle name="Accent6" xfId="98"/>
    <cellStyle name="Accent6 2" xfId="99"/>
    <cellStyle name="ANCLAS,REZONES Y SUS PARTES,DE FUNDICION,DE HIERRO O DE ACERO" xfId="100"/>
    <cellStyle name="Bad" xfId="101"/>
    <cellStyle name="Bad 2" xfId="102"/>
    <cellStyle name="Buena" xfId="103"/>
    <cellStyle name="Buena 2" xfId="104"/>
    <cellStyle name="Calculation" xfId="105"/>
    <cellStyle name="Calculation 2" xfId="106"/>
    <cellStyle name="Cálculo" xfId="107"/>
    <cellStyle name="Cálculo 2" xfId="108"/>
    <cellStyle name="Celda de comprobación" xfId="109"/>
    <cellStyle name="Celda de comprobación 2" xfId="110"/>
    <cellStyle name="Celda vinculada" xfId="111"/>
    <cellStyle name="Celda vinculada 2" xfId="112"/>
    <cellStyle name="Check Cell" xfId="113"/>
    <cellStyle name="Comma [0]" xfId="114"/>
    <cellStyle name="Comma_DGRA74#6" xfId="115"/>
    <cellStyle name="Comma0" xfId="116"/>
    <cellStyle name="Control" xfId="117"/>
    <cellStyle name="Currency [0]" xfId="118"/>
    <cellStyle name="Currency_aaa Stock Deuda Provincias III 2005" xfId="119"/>
    <cellStyle name="Currency0" xfId="120"/>
    <cellStyle name="Diferencia" xfId="121"/>
    <cellStyle name="En miles" xfId="122"/>
    <cellStyle name="En millones" xfId="123"/>
    <cellStyle name="Encabezado 1" xfId="124"/>
    <cellStyle name="Encabezado 2" xfId="125"/>
    <cellStyle name="Encabezado 4" xfId="126"/>
    <cellStyle name="Encabezado 4 2" xfId="127"/>
    <cellStyle name="Énfasis1" xfId="128"/>
    <cellStyle name="Énfasis1 2" xfId="129"/>
    <cellStyle name="Énfasis2" xfId="130"/>
    <cellStyle name="Énfasis2 2" xfId="131"/>
    <cellStyle name="Énfasis3" xfId="132"/>
    <cellStyle name="Énfasis3 2" xfId="133"/>
    <cellStyle name="Énfasis4" xfId="134"/>
    <cellStyle name="Énfasis4 2" xfId="135"/>
    <cellStyle name="Énfasis5" xfId="136"/>
    <cellStyle name="Énfasis5 2" xfId="137"/>
    <cellStyle name="Énfasis6" xfId="138"/>
    <cellStyle name="Énfasis6 2" xfId="139"/>
    <cellStyle name="Entrada" xfId="140"/>
    <cellStyle name="Entrada 2" xfId="141"/>
    <cellStyle name="Euro" xfId="142"/>
    <cellStyle name="Euro 2" xfId="143"/>
    <cellStyle name="Euro 2 2" xfId="144"/>
    <cellStyle name="Euro 2 3" xfId="145"/>
    <cellStyle name="Euro 3" xfId="146"/>
    <cellStyle name="Euro 4" xfId="147"/>
    <cellStyle name="Euro 5" xfId="148"/>
    <cellStyle name="Explanatory Text" xfId="149"/>
    <cellStyle name="Explanatory Text 2" xfId="150"/>
    <cellStyle name="F2" xfId="151"/>
    <cellStyle name="F3" xfId="152"/>
    <cellStyle name="F4" xfId="153"/>
    <cellStyle name="F5" xfId="154"/>
    <cellStyle name="F6" xfId="155"/>
    <cellStyle name="F7" xfId="156"/>
    <cellStyle name="F8" xfId="157"/>
    <cellStyle name="facha" xfId="158"/>
    <cellStyle name="Fecha" xfId="159"/>
    <cellStyle name="Fijo" xfId="160"/>
    <cellStyle name="Followed Hyperlink_aaa Stock Deuda Provincias III 2005" xfId="161"/>
    <cellStyle name="Goo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yperlink" xfId="170"/>
    <cellStyle name="Hyperlink_aaa Stock Deuda Provincias III 2005" xfId="171"/>
    <cellStyle name="Incorrecto" xfId="172"/>
    <cellStyle name="Incorrecto 2" xfId="173"/>
    <cellStyle name="Input" xfId="174"/>
    <cellStyle name="jo[" xfId="175"/>
    <cellStyle name="Linked Cell" xfId="176"/>
    <cellStyle name="Comma" xfId="177"/>
    <cellStyle name="Comma [0]" xfId="178"/>
    <cellStyle name="Millares [2]" xfId="179"/>
    <cellStyle name="Millares 2" xfId="180"/>
    <cellStyle name="Millares 2 2" xfId="181"/>
    <cellStyle name="Millares 2 3" xfId="182"/>
    <cellStyle name="Millares 2 4" xfId="183"/>
    <cellStyle name="Millares 2 5" xfId="184"/>
    <cellStyle name="Millares 3" xfId="185"/>
    <cellStyle name="Millares 4" xfId="186"/>
    <cellStyle name="Millares 5" xfId="187"/>
    <cellStyle name="Millares 5 2" xfId="188"/>
    <cellStyle name="Millares 6" xfId="189"/>
    <cellStyle name="Millares 7" xfId="190"/>
    <cellStyle name="Millares 8" xfId="191"/>
    <cellStyle name="Millares 8 2" xfId="192"/>
    <cellStyle name="Currency" xfId="193"/>
    <cellStyle name="Currency [0]" xfId="194"/>
    <cellStyle name="Moneda 2" xfId="195"/>
    <cellStyle name="Moneda 3" xfId="196"/>
    <cellStyle name="Moneda 4" xfId="197"/>
    <cellStyle name="Monetario0" xfId="198"/>
    <cellStyle name="Neutral" xfId="199"/>
    <cellStyle name="Neutral 2" xfId="200"/>
    <cellStyle name="No-definido" xfId="201"/>
    <cellStyle name="Normal 10" xfId="202"/>
    <cellStyle name="Normal 11 2" xfId="203"/>
    <cellStyle name="Normal 12" xfId="204"/>
    <cellStyle name="Normal 12 2" xfId="205"/>
    <cellStyle name="Normal 2" xfId="206"/>
    <cellStyle name="Normal 2 2" xfId="207"/>
    <cellStyle name="Normal 2 3" xfId="208"/>
    <cellStyle name="Normal 2 4" xfId="209"/>
    <cellStyle name="Normal 2 5" xfId="210"/>
    <cellStyle name="Normal 20" xfId="211"/>
    <cellStyle name="Normal 3" xfId="212"/>
    <cellStyle name="Normal 3 2" xfId="213"/>
    <cellStyle name="Normal 3 2 2" xfId="214"/>
    <cellStyle name="Normal 3 2 3" xfId="215"/>
    <cellStyle name="Normal 3 3" xfId="216"/>
    <cellStyle name="Normal 3 6" xfId="217"/>
    <cellStyle name="Normal 37" xfId="218"/>
    <cellStyle name="Normal 4" xfId="219"/>
    <cellStyle name="Normal 4 2" xfId="220"/>
    <cellStyle name="Normal 4 3" xfId="221"/>
    <cellStyle name="Normal 5" xfId="222"/>
    <cellStyle name="Normal 5 2" xfId="223"/>
    <cellStyle name="Normal 5 3" xfId="224"/>
    <cellStyle name="Normal 5 4" xfId="225"/>
    <cellStyle name="Normal 6" xfId="226"/>
    <cellStyle name="Normal 6 2" xfId="227"/>
    <cellStyle name="Normal 7" xfId="228"/>
    <cellStyle name="Normal 7 2" xfId="229"/>
    <cellStyle name="Normal 7 3" xfId="230"/>
    <cellStyle name="Normal 8" xfId="231"/>
    <cellStyle name="Normal 9" xfId="232"/>
    <cellStyle name="Notas" xfId="233"/>
    <cellStyle name="Notas 2" xfId="234"/>
    <cellStyle name="Note" xfId="235"/>
    <cellStyle name="Nulos" xfId="236"/>
    <cellStyle name="Output" xfId="237"/>
    <cellStyle name="Output 2" xfId="238"/>
    <cellStyle name="pablo" xfId="239"/>
    <cellStyle name="Porcentaje 3" xfId="240"/>
    <cellStyle name="Percent" xfId="241"/>
    <cellStyle name="Porcentual 2" xfId="242"/>
    <cellStyle name="Porcentual 3" xfId="243"/>
    <cellStyle name="Porcentual 4" xfId="244"/>
    <cellStyle name="Porcentual 5" xfId="245"/>
    <cellStyle name="Porcentual 6" xfId="246"/>
    <cellStyle name="Porcentual 7" xfId="247"/>
    <cellStyle name="Porcentual(2)" xfId="248"/>
    <cellStyle name="Punto0" xfId="249"/>
    <cellStyle name="Salida" xfId="250"/>
    <cellStyle name="Salida 2" xfId="251"/>
    <cellStyle name="Texto de advertencia" xfId="252"/>
    <cellStyle name="Texto de advertencia 2" xfId="253"/>
    <cellStyle name="Texto explicativo" xfId="254"/>
    <cellStyle name="Texto explicativo 2" xfId="255"/>
    <cellStyle name="Title" xfId="256"/>
    <cellStyle name="Title 2" xfId="257"/>
    <cellStyle name="Título" xfId="258"/>
    <cellStyle name="Título 1" xfId="259"/>
    <cellStyle name="Título 1 2" xfId="260"/>
    <cellStyle name="Título 2" xfId="261"/>
    <cellStyle name="Título 2 2" xfId="262"/>
    <cellStyle name="Título 3" xfId="263"/>
    <cellStyle name="Título 3 2" xfId="264"/>
    <cellStyle name="Título 4" xfId="265"/>
    <cellStyle name="Total" xfId="266"/>
    <cellStyle name="Total 2" xfId="267"/>
    <cellStyle name="vaca" xfId="268"/>
    <cellStyle name="Warning Text" xfId="2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99.00390625" style="0" bestFit="1" customWidth="1"/>
  </cols>
  <sheetData>
    <row r="1" spans="1:2" ht="20.25">
      <c r="A1" s="23" t="s">
        <v>35</v>
      </c>
      <c r="B1" s="57"/>
    </row>
    <row r="3" spans="1:2" ht="15">
      <c r="A3" s="24" t="s">
        <v>36</v>
      </c>
      <c r="B3" s="24" t="s">
        <v>198</v>
      </c>
    </row>
    <row r="4" spans="1:2" ht="15">
      <c r="A4" s="24" t="s">
        <v>37</v>
      </c>
      <c r="B4" s="24" t="s">
        <v>199</v>
      </c>
    </row>
    <row r="5" spans="1:2" ht="15">
      <c r="A5" s="24" t="s">
        <v>38</v>
      </c>
      <c r="B5" s="24" t="s">
        <v>200</v>
      </c>
    </row>
    <row r="6" spans="1:2" ht="15">
      <c r="A6" s="24" t="s">
        <v>169</v>
      </c>
      <c r="B6" s="24" t="s">
        <v>168</v>
      </c>
    </row>
    <row r="7" spans="1:2" ht="15">
      <c r="A7" s="24" t="s">
        <v>171</v>
      </c>
      <c r="B7" s="24" t="s">
        <v>170</v>
      </c>
    </row>
    <row r="8" spans="1:2" ht="15">
      <c r="A8" s="24" t="s">
        <v>172</v>
      </c>
      <c r="B8" s="24" t="s">
        <v>184</v>
      </c>
    </row>
    <row r="9" spans="1:2" ht="15">
      <c r="A9" s="24" t="s">
        <v>201</v>
      </c>
      <c r="B9" s="24" t="s">
        <v>246</v>
      </c>
    </row>
    <row r="11" ht="15">
      <c r="A11" s="1" t="s">
        <v>189</v>
      </c>
    </row>
  </sheetData>
  <sheetProtection/>
  <hyperlinks>
    <hyperlink ref="A3" location="Resumen!A1" display="Cuadro 01:"/>
    <hyperlink ref="A4" location="'Resumen Bis'!A1" display="Cuadro 02:"/>
    <hyperlink ref="A6" location="'Ingreso primario'!A1" display="Cuadro 03:"/>
    <hyperlink ref="A3:B3" location="Resumen_Categoría_Funcional!A1" display="Cuadro 01:"/>
    <hyperlink ref="A4:B4" location="Resumen_Sectores!A1" display="Cuadro 02:"/>
    <hyperlink ref="A7" location="'Ingreso primario'!A1" display="Cuadro 03:"/>
    <hyperlink ref="A6:B6" location="Comp_Norm_VM!A1" display="Cuadro 04:"/>
    <hyperlink ref="A7:B7" location="Comp_Norm_VN!A1" display="Cuadro 04:"/>
    <hyperlink ref="A8:B8" location="Hoja1!A1" display="Cuadro 06:"/>
    <hyperlink ref="A9:B9" location="Resumen_Sectores_VN!A1" display="Cuadro 07: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5"/>
  <cols>
    <col min="1" max="1" width="44.28125" style="1" customWidth="1"/>
    <col min="2" max="17" width="8.7109375" style="1" customWidth="1"/>
    <col min="18" max="16384" width="11.421875" style="1" customWidth="1"/>
  </cols>
  <sheetData>
    <row r="1" ht="12" customHeight="1">
      <c r="A1" s="66" t="s">
        <v>197</v>
      </c>
    </row>
    <row r="2" ht="12" customHeight="1">
      <c r="A2" s="66" t="s">
        <v>34</v>
      </c>
    </row>
    <row r="3" spans="1:16" ht="11.25">
      <c r="A3" s="4"/>
      <c r="B3" s="83">
        <v>2006</v>
      </c>
      <c r="C3" s="83">
        <v>2007</v>
      </c>
      <c r="D3" s="83">
        <v>2008</v>
      </c>
      <c r="E3" s="83">
        <v>2009</v>
      </c>
      <c r="F3" s="83">
        <v>2010</v>
      </c>
      <c r="G3" s="83">
        <v>2011</v>
      </c>
      <c r="H3" s="83">
        <v>2012</v>
      </c>
      <c r="I3" s="83">
        <v>2013</v>
      </c>
      <c r="J3" s="83">
        <v>2014</v>
      </c>
      <c r="K3" s="83" t="s">
        <v>173</v>
      </c>
      <c r="L3" s="7" t="s">
        <v>12</v>
      </c>
      <c r="M3" s="7"/>
      <c r="N3" s="7"/>
      <c r="O3" s="71"/>
      <c r="P3" s="8" t="s">
        <v>13</v>
      </c>
    </row>
    <row r="4" spans="1:16" ht="11.25">
      <c r="A4" s="2"/>
      <c r="B4" s="84"/>
      <c r="C4" s="84" t="s">
        <v>17</v>
      </c>
      <c r="D4" s="84" t="s">
        <v>17</v>
      </c>
      <c r="E4" s="84" t="s">
        <v>17</v>
      </c>
      <c r="F4" s="84" t="s">
        <v>17</v>
      </c>
      <c r="G4" s="84" t="s">
        <v>17</v>
      </c>
      <c r="H4" s="84" t="s">
        <v>17</v>
      </c>
      <c r="I4" s="84" t="s">
        <v>17</v>
      </c>
      <c r="J4" s="84" t="s">
        <v>17</v>
      </c>
      <c r="K4" s="84" t="s">
        <v>17</v>
      </c>
      <c r="L4" s="6" t="s">
        <v>14</v>
      </c>
      <c r="M4" s="9" t="s">
        <v>15</v>
      </c>
      <c r="N4" s="10" t="s">
        <v>16</v>
      </c>
      <c r="O4" s="10" t="s">
        <v>17</v>
      </c>
      <c r="P4" s="10" t="s">
        <v>14</v>
      </c>
    </row>
    <row r="5" ht="11.25">
      <c r="A5" s="3"/>
    </row>
    <row r="6" spans="1:16" s="17" customFormat="1" ht="11.25">
      <c r="A6" s="11" t="s">
        <v>191</v>
      </c>
      <c r="B6" s="16">
        <f>+B8-B34</f>
        <v>6456.570688536274</v>
      </c>
      <c r="C6" s="16">
        <f aca="true" t="shared" si="0" ref="C6:P6">+C8-C34</f>
        <v>20698.542625969014</v>
      </c>
      <c r="D6" s="16">
        <f t="shared" si="0"/>
        <v>53122.54294420467</v>
      </c>
      <c r="E6" s="16">
        <f t="shared" si="0"/>
        <v>42545.99301913701</v>
      </c>
      <c r="F6" s="16">
        <f t="shared" si="0"/>
        <v>38024.3529683759</v>
      </c>
      <c r="G6" s="16">
        <f t="shared" si="0"/>
        <v>47766.73405995127</v>
      </c>
      <c r="H6" s="16">
        <f t="shared" si="0"/>
        <v>57879.85218402959</v>
      </c>
      <c r="I6" s="16">
        <f t="shared" si="0"/>
        <v>61196.09887219974</v>
      </c>
      <c r="J6" s="16">
        <f t="shared" si="0"/>
        <v>54837.36438075238</v>
      </c>
      <c r="K6" s="16">
        <f t="shared" si="0"/>
        <v>56487.39416254326</v>
      </c>
      <c r="L6" s="16">
        <f t="shared" si="0"/>
        <v>53113.11700027966</v>
      </c>
      <c r="M6" s="16">
        <f t="shared" si="0"/>
        <v>41629.07274019241</v>
      </c>
      <c r="N6" s="16">
        <f t="shared" si="0"/>
        <v>37661.80130173225</v>
      </c>
      <c r="O6" s="16">
        <f t="shared" si="0"/>
        <v>44155.24087661691</v>
      </c>
      <c r="P6" s="16">
        <f t="shared" si="0"/>
        <v>31595.26274537301</v>
      </c>
    </row>
    <row r="7" spans="1:16" ht="11.25">
      <c r="A7" s="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7" customFormat="1" ht="11.25">
      <c r="A8" s="12" t="s">
        <v>0</v>
      </c>
      <c r="B8" s="16">
        <f>+SUM(B10,B13,B16,B17,B24)</f>
        <v>177511.94339575066</v>
      </c>
      <c r="C8" s="16">
        <f aca="true" t="shared" si="1" ref="C8:P8">+SUM(C10,C13,C16,C17,C24)</f>
        <v>206092.119349124</v>
      </c>
      <c r="D8" s="16">
        <f t="shared" si="1"/>
        <v>210709.7273040885</v>
      </c>
      <c r="E8" s="16">
        <f t="shared" si="1"/>
        <v>223778.49170772248</v>
      </c>
      <c r="F8" s="16">
        <f t="shared" si="1"/>
        <v>238405.05067584774</v>
      </c>
      <c r="G8" s="16">
        <f t="shared" si="1"/>
        <v>254522.01758530855</v>
      </c>
      <c r="H8" s="16">
        <f t="shared" si="1"/>
        <v>263987.8652637145</v>
      </c>
      <c r="I8" s="16">
        <f t="shared" si="1"/>
        <v>261634.0821276377</v>
      </c>
      <c r="J8" s="16">
        <f t="shared" si="1"/>
        <v>268008.9761931377</v>
      </c>
      <c r="K8" s="16">
        <f t="shared" si="1"/>
        <v>271766.27142128244</v>
      </c>
      <c r="L8" s="16">
        <f t="shared" si="1"/>
        <v>276904.29889105685</v>
      </c>
      <c r="M8" s="16">
        <f t="shared" si="1"/>
        <v>281129.0544838787</v>
      </c>
      <c r="N8" s="16">
        <f t="shared" si="1"/>
        <v>283245.4908540774</v>
      </c>
      <c r="O8" s="16">
        <f t="shared" si="1"/>
        <v>290635.83169235464</v>
      </c>
      <c r="P8" s="16">
        <f t="shared" si="1"/>
        <v>304946.45228043944</v>
      </c>
    </row>
    <row r="9" spans="1:16" ht="11.25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17" customFormat="1" ht="11.25">
      <c r="A10" s="18" t="s">
        <v>1</v>
      </c>
      <c r="B10" s="16">
        <f>+SUM(B11:B12)</f>
        <v>25896.5865549567</v>
      </c>
      <c r="C10" s="16">
        <f aca="true" t="shared" si="2" ref="C10:P10">+SUM(C11:C12)</f>
        <v>27543.432714074508</v>
      </c>
      <c r="D10" s="16">
        <f t="shared" si="2"/>
        <v>28788.81262860854</v>
      </c>
      <c r="E10" s="16">
        <f t="shared" si="2"/>
        <v>29535.574832463793</v>
      </c>
      <c r="F10" s="16">
        <f t="shared" si="2"/>
        <v>30328.335512855603</v>
      </c>
      <c r="G10" s="16">
        <f t="shared" si="2"/>
        <v>31891.335512855603</v>
      </c>
      <c r="H10" s="16">
        <f t="shared" si="2"/>
        <v>32919.18509091193</v>
      </c>
      <c r="I10" s="16">
        <f t="shared" si="2"/>
        <v>34517.15794963902</v>
      </c>
      <c r="J10" s="16">
        <f t="shared" si="2"/>
        <v>36179.699382744075</v>
      </c>
      <c r="K10" s="16">
        <f t="shared" si="2"/>
        <v>37842.85912920659</v>
      </c>
      <c r="L10" s="16">
        <f t="shared" si="2"/>
        <v>38114.42963763088</v>
      </c>
      <c r="M10" s="16">
        <f t="shared" si="2"/>
        <v>39238.503960481095</v>
      </c>
      <c r="N10" s="16">
        <f t="shared" si="2"/>
        <v>39444.781982226166</v>
      </c>
      <c r="O10" s="16">
        <f t="shared" si="2"/>
        <v>39735.11567873368</v>
      </c>
      <c r="P10" s="16">
        <f t="shared" si="2"/>
        <v>40008.72898571496</v>
      </c>
    </row>
    <row r="11" spans="1:16" ht="11.25">
      <c r="A11" s="14" t="s">
        <v>2</v>
      </c>
      <c r="B11" s="15">
        <v>25896.5865549567</v>
      </c>
      <c r="C11" s="15">
        <v>27543.432714074508</v>
      </c>
      <c r="D11" s="15">
        <v>28788.81262860854</v>
      </c>
      <c r="E11" s="15">
        <v>29535.574832463793</v>
      </c>
      <c r="F11" s="15">
        <v>30328.335512855603</v>
      </c>
      <c r="G11" s="15">
        <v>31891.335512855603</v>
      </c>
      <c r="H11" s="15">
        <v>32919.18509091193</v>
      </c>
      <c r="I11" s="15">
        <v>34517.15794963902</v>
      </c>
      <c r="J11" s="15">
        <v>36179.699382744075</v>
      </c>
      <c r="K11" s="15">
        <v>37842.85912920659</v>
      </c>
      <c r="L11" s="15">
        <v>38114.42963763088</v>
      </c>
      <c r="M11" s="15">
        <v>39238.503960481095</v>
      </c>
      <c r="N11" s="15">
        <v>39444.781982226166</v>
      </c>
      <c r="O11" s="15">
        <v>39735.11567873368</v>
      </c>
      <c r="P11" s="15">
        <v>40008.72898571496</v>
      </c>
    </row>
    <row r="12" spans="1:16" ht="11.25">
      <c r="A12" s="14" t="s">
        <v>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s="17" customFormat="1" ht="11.25">
      <c r="A13" s="18" t="s">
        <v>4</v>
      </c>
      <c r="B13" s="16">
        <f>+SUM(B14:B15)</f>
        <v>33302.973166065385</v>
      </c>
      <c r="C13" s="16">
        <f aca="true" t="shared" si="3" ref="C13:P13">+SUM(C14:C15)</f>
        <v>34622.372587485894</v>
      </c>
      <c r="D13" s="16">
        <f t="shared" si="3"/>
        <v>25236.50500890641</v>
      </c>
      <c r="E13" s="16">
        <f t="shared" si="3"/>
        <v>30527.17143032692</v>
      </c>
      <c r="F13" s="16">
        <f t="shared" si="3"/>
        <v>32120.5235960529</v>
      </c>
      <c r="G13" s="16">
        <f t="shared" si="3"/>
        <v>31869.93403788028</v>
      </c>
      <c r="H13" s="16">
        <f t="shared" si="3"/>
        <v>33185.24880071888</v>
      </c>
      <c r="I13" s="16">
        <f t="shared" si="3"/>
        <v>39484.79389393986</v>
      </c>
      <c r="J13" s="16">
        <f t="shared" si="3"/>
        <v>41670.8042737003</v>
      </c>
      <c r="K13" s="16">
        <f t="shared" si="3"/>
        <v>41172.207104255496</v>
      </c>
      <c r="L13" s="16">
        <f t="shared" si="3"/>
        <v>41637.27731786751</v>
      </c>
      <c r="M13" s="16">
        <f t="shared" si="3"/>
        <v>42402.225402105316</v>
      </c>
      <c r="N13" s="16">
        <f t="shared" si="3"/>
        <v>42633.42360797818</v>
      </c>
      <c r="O13" s="16">
        <f t="shared" si="3"/>
        <v>44031.20502209356</v>
      </c>
      <c r="P13" s="16">
        <f t="shared" si="3"/>
        <v>45110.81339451534</v>
      </c>
    </row>
    <row r="14" spans="1:16" ht="11.25">
      <c r="A14" s="14" t="s">
        <v>29</v>
      </c>
      <c r="B14" s="15">
        <v>17707</v>
      </c>
      <c r="C14" s="15">
        <v>20306</v>
      </c>
      <c r="D14" s="15">
        <v>12301.026</v>
      </c>
      <c r="E14" s="15">
        <v>16108</v>
      </c>
      <c r="F14" s="15">
        <v>19153.93943011191</v>
      </c>
      <c r="G14" s="15">
        <v>19247.963764712338</v>
      </c>
      <c r="H14" s="15">
        <v>20419.70249533081</v>
      </c>
      <c r="I14" s="15">
        <v>25982.905488713146</v>
      </c>
      <c r="J14" s="15">
        <v>28169.682187089733</v>
      </c>
      <c r="K14" s="15">
        <v>26850.685425487103</v>
      </c>
      <c r="L14" s="15">
        <v>27305.37172052042</v>
      </c>
      <c r="M14" s="15">
        <v>27703.24472318211</v>
      </c>
      <c r="N14" s="15">
        <v>28209.01732162824</v>
      </c>
      <c r="O14" s="15">
        <v>29653.775856744192</v>
      </c>
      <c r="P14" s="15">
        <v>30683.86019979414</v>
      </c>
    </row>
    <row r="15" spans="1:16" ht="11.25">
      <c r="A15" s="14" t="s">
        <v>5</v>
      </c>
      <c r="B15" s="15">
        <v>15595.973166065383</v>
      </c>
      <c r="C15" s="15">
        <v>14316.372587485896</v>
      </c>
      <c r="D15" s="15">
        <v>12935.479008906408</v>
      </c>
      <c r="E15" s="15">
        <v>14419.17143032692</v>
      </c>
      <c r="F15" s="15">
        <v>12966.584165940989</v>
      </c>
      <c r="G15" s="15">
        <v>12621.970273167944</v>
      </c>
      <c r="H15" s="15">
        <v>12765.54630538807</v>
      </c>
      <c r="I15" s="15">
        <v>13501.888405226715</v>
      </c>
      <c r="J15" s="15">
        <v>13501.122086610565</v>
      </c>
      <c r="K15" s="15">
        <v>14321.521678768393</v>
      </c>
      <c r="L15" s="15">
        <v>14331.905597347093</v>
      </c>
      <c r="M15" s="15">
        <v>14698.980678923208</v>
      </c>
      <c r="N15" s="15">
        <v>14424.406286349938</v>
      </c>
      <c r="O15" s="15">
        <v>14377.429165349373</v>
      </c>
      <c r="P15" s="15">
        <v>14426.953194721202</v>
      </c>
    </row>
    <row r="16" spans="1:16" s="17" customFormat="1" ht="11.25">
      <c r="A16" s="18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s="17" customFormat="1" ht="11.25">
      <c r="A17" s="18" t="s">
        <v>6</v>
      </c>
      <c r="B17" s="16">
        <f>+SUM(B18:B23)</f>
        <v>86275.57367472856</v>
      </c>
      <c r="C17" s="16">
        <f aca="true" t="shared" si="4" ref="C17:P17">+SUM(C18:C23)</f>
        <v>97758.7840475636</v>
      </c>
      <c r="D17" s="16">
        <f t="shared" si="4"/>
        <v>110298.49966657354</v>
      </c>
      <c r="E17" s="16">
        <f t="shared" si="4"/>
        <v>115748.26544493176</v>
      </c>
      <c r="F17" s="16">
        <f t="shared" si="4"/>
        <v>123766.36156693926</v>
      </c>
      <c r="G17" s="16">
        <f t="shared" si="4"/>
        <v>144384.81803457267</v>
      </c>
      <c r="H17" s="16">
        <f t="shared" si="4"/>
        <v>154593.2213720837</v>
      </c>
      <c r="I17" s="16">
        <f t="shared" si="4"/>
        <v>157031.6902840588</v>
      </c>
      <c r="J17" s="16">
        <f t="shared" si="4"/>
        <v>158750.9225366933</v>
      </c>
      <c r="K17" s="16">
        <f t="shared" si="4"/>
        <v>167187.72518782038</v>
      </c>
      <c r="L17" s="16">
        <f t="shared" si="4"/>
        <v>167580.90193555848</v>
      </c>
      <c r="M17" s="16">
        <f t="shared" si="4"/>
        <v>168981.0251212923</v>
      </c>
      <c r="N17" s="16">
        <f t="shared" si="4"/>
        <v>171265.71526387308</v>
      </c>
      <c r="O17" s="16">
        <f t="shared" si="4"/>
        <v>168097.88099152737</v>
      </c>
      <c r="P17" s="16">
        <f t="shared" si="4"/>
        <v>169304.57990020915</v>
      </c>
    </row>
    <row r="18" spans="1:16" ht="11.25">
      <c r="A18" s="14" t="s">
        <v>18</v>
      </c>
      <c r="B18" s="15">
        <v>1745.1011471597847</v>
      </c>
      <c r="C18" s="15">
        <v>1877.0571389863796</v>
      </c>
      <c r="D18" s="15">
        <v>2011.1017699169743</v>
      </c>
      <c r="E18" s="15">
        <v>2098.155599057958</v>
      </c>
      <c r="F18" s="15">
        <v>2387.6038422149804</v>
      </c>
      <c r="G18" s="15">
        <v>2471.409310192572</v>
      </c>
      <c r="H18" s="15">
        <v>2547.2545603943263</v>
      </c>
      <c r="I18" s="15">
        <v>2568.644477441396</v>
      </c>
      <c r="J18" s="15">
        <v>2655.6889688906303</v>
      </c>
      <c r="K18" s="15">
        <v>2751.592871397967</v>
      </c>
      <c r="L18" s="15">
        <v>2730.592763774987</v>
      </c>
      <c r="M18" s="15">
        <v>2814.8073966397014</v>
      </c>
      <c r="N18" s="15">
        <v>2903.963923725078</v>
      </c>
      <c r="O18" s="15">
        <v>2905.2671419994085</v>
      </c>
      <c r="P18" s="15">
        <v>2852.123081979408</v>
      </c>
    </row>
    <row r="19" spans="1:16" ht="11.25">
      <c r="A19" s="14" t="s">
        <v>19</v>
      </c>
      <c r="B19" s="15">
        <v>74282.30445157878</v>
      </c>
      <c r="C19" s="15">
        <v>83386.805</v>
      </c>
      <c r="D19" s="15">
        <v>95242.446</v>
      </c>
      <c r="E19" s="15">
        <v>103237.6</v>
      </c>
      <c r="F19" s="15">
        <v>109835.23046665853</v>
      </c>
      <c r="G19" s="15">
        <v>128091.17458090698</v>
      </c>
      <c r="H19" s="15">
        <v>139055.14041566904</v>
      </c>
      <c r="I19" s="15">
        <v>140110.90535410738</v>
      </c>
      <c r="J19" s="15">
        <v>144173.97986186156</v>
      </c>
      <c r="K19" s="15">
        <v>153309.234349191</v>
      </c>
      <c r="L19" s="15">
        <v>154692.25631838155</v>
      </c>
      <c r="M19" s="15">
        <v>156900.29338019362</v>
      </c>
      <c r="N19" s="15">
        <v>158641.6989927731</v>
      </c>
      <c r="O19" s="15">
        <v>155656.71692025478</v>
      </c>
      <c r="P19" s="15">
        <v>157205.83784589355</v>
      </c>
    </row>
    <row r="20" spans="1:16" ht="11.25">
      <c r="A20" s="14" t="s">
        <v>20</v>
      </c>
      <c r="B20" s="15">
        <v>7009.168075989989</v>
      </c>
      <c r="C20" s="15">
        <v>8304.521908577244</v>
      </c>
      <c r="D20" s="15">
        <v>9198.951896656563</v>
      </c>
      <c r="E20" s="15">
        <v>7030.50984587379</v>
      </c>
      <c r="F20" s="15">
        <v>7198.527258065748</v>
      </c>
      <c r="G20" s="15">
        <v>7888.234143473125</v>
      </c>
      <c r="H20" s="15">
        <v>8229.826396020324</v>
      </c>
      <c r="I20" s="15">
        <v>7997.140452510043</v>
      </c>
      <c r="J20" s="15">
        <v>8030.253705941111</v>
      </c>
      <c r="K20" s="15">
        <v>7207.497967231406</v>
      </c>
      <c r="L20" s="15">
        <v>7160.226555521966</v>
      </c>
      <c r="M20" s="15">
        <v>6556.522525975112</v>
      </c>
      <c r="N20" s="15">
        <v>7010.650528891017</v>
      </c>
      <c r="O20" s="15">
        <v>6826.495110789272</v>
      </c>
      <c r="P20" s="15">
        <v>6537.217153852314</v>
      </c>
    </row>
    <row r="21" spans="1:16" ht="11.25">
      <c r="A21" s="14" t="s">
        <v>24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11.25">
      <c r="A22" s="14" t="s">
        <v>22</v>
      </c>
      <c r="B22" s="15">
        <v>3239</v>
      </c>
      <c r="C22" s="15">
        <v>4190.4</v>
      </c>
      <c r="D22" s="15">
        <v>3846</v>
      </c>
      <c r="E22" s="15">
        <v>3382</v>
      </c>
      <c r="F22" s="15">
        <v>4345</v>
      </c>
      <c r="G22" s="15">
        <v>5934</v>
      </c>
      <c r="H22" s="15">
        <v>4761</v>
      </c>
      <c r="I22" s="15">
        <v>6355</v>
      </c>
      <c r="J22" s="15">
        <v>3891</v>
      </c>
      <c r="K22" s="15">
        <v>3919.4</v>
      </c>
      <c r="L22" s="15">
        <v>2997.8262978799376</v>
      </c>
      <c r="M22" s="15">
        <v>2709.4018184838983</v>
      </c>
      <c r="N22" s="15">
        <v>2709.4018184838983</v>
      </c>
      <c r="O22" s="15">
        <v>2709.4018184838983</v>
      </c>
      <c r="P22" s="15">
        <v>2709.4018184838983</v>
      </c>
    </row>
    <row r="23" spans="1:16" ht="11.25">
      <c r="A23" s="14" t="s">
        <v>39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7" customFormat="1" ht="11.25">
      <c r="A24" s="18" t="s">
        <v>7</v>
      </c>
      <c r="B24" s="16">
        <f>+SUM(B25:B28)</f>
        <v>32036.81</v>
      </c>
      <c r="C24" s="16">
        <f aca="true" t="shared" si="5" ref="C24:P24">+SUM(C25:C28)</f>
        <v>46167.52999999999</v>
      </c>
      <c r="D24" s="16">
        <f t="shared" si="5"/>
        <v>46385.91</v>
      </c>
      <c r="E24" s="16">
        <f t="shared" si="5"/>
        <v>47967.48</v>
      </c>
      <c r="F24" s="16">
        <f t="shared" si="5"/>
        <v>52189.83</v>
      </c>
      <c r="G24" s="16">
        <f t="shared" si="5"/>
        <v>46375.92999999999</v>
      </c>
      <c r="H24" s="16">
        <f t="shared" si="5"/>
        <v>43290.21</v>
      </c>
      <c r="I24" s="16">
        <f t="shared" si="5"/>
        <v>30600.440000000002</v>
      </c>
      <c r="J24" s="16">
        <f t="shared" si="5"/>
        <v>31407.550000000003</v>
      </c>
      <c r="K24" s="16">
        <f t="shared" si="5"/>
        <v>25563.479999999996</v>
      </c>
      <c r="L24" s="16">
        <f t="shared" si="5"/>
        <v>29571.689999999995</v>
      </c>
      <c r="M24" s="16">
        <f t="shared" si="5"/>
        <v>30507.3</v>
      </c>
      <c r="N24" s="16">
        <f t="shared" si="5"/>
        <v>29901.57</v>
      </c>
      <c r="O24" s="16">
        <f t="shared" si="5"/>
        <v>38771.630000000005</v>
      </c>
      <c r="P24" s="16">
        <f t="shared" si="5"/>
        <v>50522.33</v>
      </c>
    </row>
    <row r="25" spans="1:16" ht="11.25">
      <c r="A25" s="14" t="s">
        <v>8</v>
      </c>
      <c r="B25" s="15">
        <v>1114.51</v>
      </c>
      <c r="C25" s="15">
        <v>1467.58</v>
      </c>
      <c r="D25" s="15">
        <v>1524.2</v>
      </c>
      <c r="E25" s="15">
        <v>1932.39</v>
      </c>
      <c r="F25" s="15">
        <v>2496.6</v>
      </c>
      <c r="G25" s="15">
        <v>3126.51</v>
      </c>
      <c r="H25" s="15">
        <v>3326.47</v>
      </c>
      <c r="I25" s="15">
        <v>2389.47</v>
      </c>
      <c r="J25" s="15">
        <v>2354.78</v>
      </c>
      <c r="K25" s="15">
        <v>2106.93</v>
      </c>
      <c r="L25" s="15">
        <v>2444.44</v>
      </c>
      <c r="M25" s="15">
        <v>2617.27</v>
      </c>
      <c r="N25" s="15">
        <v>2607.76</v>
      </c>
      <c r="O25" s="15">
        <v>2101.75</v>
      </c>
      <c r="P25" s="15">
        <v>2202.13</v>
      </c>
    </row>
    <row r="26" spans="1:16" ht="11.25">
      <c r="A26" s="14" t="s">
        <v>25</v>
      </c>
      <c r="B26" s="15">
        <v>485.38</v>
      </c>
      <c r="C26" s="15">
        <v>509.1</v>
      </c>
      <c r="D26" s="15">
        <v>494.85</v>
      </c>
      <c r="E26" s="15">
        <v>3171.67</v>
      </c>
      <c r="F26" s="15">
        <v>3116.12</v>
      </c>
      <c r="G26" s="15">
        <v>3152.93</v>
      </c>
      <c r="H26" s="15">
        <v>3155.77</v>
      </c>
      <c r="I26" s="15">
        <v>3162.3</v>
      </c>
      <c r="J26" s="15">
        <v>2974.8</v>
      </c>
      <c r="K26" s="15">
        <v>2845.26</v>
      </c>
      <c r="L26" s="15">
        <v>2892.68</v>
      </c>
      <c r="M26" s="15">
        <v>2872.09</v>
      </c>
      <c r="N26" s="15">
        <v>2492.41</v>
      </c>
      <c r="O26" s="15">
        <v>2401.1</v>
      </c>
      <c r="P26" s="15">
        <v>2423.86</v>
      </c>
    </row>
    <row r="27" spans="1:16" ht="11.25">
      <c r="A27" s="14" t="s">
        <v>9</v>
      </c>
      <c r="B27" s="15">
        <v>0.29</v>
      </c>
      <c r="C27" s="15">
        <v>0.31</v>
      </c>
      <c r="D27" s="15">
        <v>0.3</v>
      </c>
      <c r="E27" s="15">
        <v>0.31</v>
      </c>
      <c r="F27" s="15">
        <v>0.3</v>
      </c>
      <c r="G27" s="15">
        <v>0.3</v>
      </c>
      <c r="H27" s="15">
        <v>0.3</v>
      </c>
      <c r="I27" s="15">
        <v>0.3</v>
      </c>
      <c r="J27" s="15">
        <v>0.28</v>
      </c>
      <c r="K27" s="15">
        <v>0.27</v>
      </c>
      <c r="L27" s="15">
        <v>0.28</v>
      </c>
      <c r="M27" s="15">
        <v>0.27</v>
      </c>
      <c r="N27" s="15">
        <v>373.73</v>
      </c>
      <c r="O27" s="15">
        <v>360.01</v>
      </c>
      <c r="P27" s="15">
        <v>363.41</v>
      </c>
    </row>
    <row r="28" spans="1:16" ht="11.25">
      <c r="A28" s="14" t="s">
        <v>10</v>
      </c>
      <c r="B28" s="15">
        <f>+SUM(B29:B32)</f>
        <v>30436.63</v>
      </c>
      <c r="C28" s="15">
        <f aca="true" t="shared" si="6" ref="C28:P28">+SUM(C29:C32)</f>
        <v>44190.53999999999</v>
      </c>
      <c r="D28" s="15">
        <f t="shared" si="6"/>
        <v>44366.560000000005</v>
      </c>
      <c r="E28" s="15">
        <f t="shared" si="6"/>
        <v>42863.11</v>
      </c>
      <c r="F28" s="15">
        <f t="shared" si="6"/>
        <v>46576.810000000005</v>
      </c>
      <c r="G28" s="15">
        <f t="shared" si="6"/>
        <v>40096.189999999995</v>
      </c>
      <c r="H28" s="15">
        <f t="shared" si="6"/>
        <v>36807.67</v>
      </c>
      <c r="I28" s="15">
        <f t="shared" si="6"/>
        <v>25048.370000000003</v>
      </c>
      <c r="J28" s="15">
        <f t="shared" si="6"/>
        <v>26077.690000000002</v>
      </c>
      <c r="K28" s="15">
        <f t="shared" si="6"/>
        <v>20611.019999999997</v>
      </c>
      <c r="L28" s="15">
        <f t="shared" si="6"/>
        <v>24234.289999999997</v>
      </c>
      <c r="M28" s="15">
        <f t="shared" si="6"/>
        <v>25017.67</v>
      </c>
      <c r="N28" s="15">
        <f t="shared" si="6"/>
        <v>24427.67</v>
      </c>
      <c r="O28" s="15">
        <f t="shared" si="6"/>
        <v>33908.770000000004</v>
      </c>
      <c r="P28" s="15">
        <f t="shared" si="6"/>
        <v>45532.93</v>
      </c>
    </row>
    <row r="29" spans="1:16" ht="11.25">
      <c r="A29" s="72" t="s">
        <v>11</v>
      </c>
      <c r="B29" s="15">
        <v>15178.12</v>
      </c>
      <c r="C29" s="15">
        <v>24519.69</v>
      </c>
      <c r="D29" s="15">
        <v>34423.05</v>
      </c>
      <c r="E29" s="15">
        <v>40643.46</v>
      </c>
      <c r="F29" s="15">
        <v>44831.87</v>
      </c>
      <c r="G29" s="15">
        <v>39046.84</v>
      </c>
      <c r="H29" s="15">
        <v>35685.14</v>
      </c>
      <c r="I29" s="15">
        <v>23923.38</v>
      </c>
      <c r="J29" s="15">
        <v>25072.93</v>
      </c>
      <c r="K29" s="15">
        <v>20421.42</v>
      </c>
      <c r="L29" s="15">
        <v>22743.01</v>
      </c>
      <c r="M29" s="15">
        <v>23147.89</v>
      </c>
      <c r="N29" s="15">
        <v>23181.53</v>
      </c>
      <c r="O29" s="15">
        <v>28990.94</v>
      </c>
      <c r="P29" s="15">
        <v>43114.94</v>
      </c>
    </row>
    <row r="30" spans="1:16" ht="11.25">
      <c r="A30" s="72" t="s">
        <v>26</v>
      </c>
      <c r="B30" s="15">
        <v>15140.92</v>
      </c>
      <c r="C30" s="15">
        <v>19501.85</v>
      </c>
      <c r="D30" s="15">
        <v>9758.14</v>
      </c>
      <c r="E30" s="15">
        <v>2173.94</v>
      </c>
      <c r="F30" s="15">
        <v>1486.01</v>
      </c>
      <c r="G30" s="15">
        <v>877.84</v>
      </c>
      <c r="H30" s="15">
        <v>931.86</v>
      </c>
      <c r="I30" s="15">
        <v>907.91</v>
      </c>
      <c r="J30" s="15">
        <v>865.43</v>
      </c>
      <c r="K30" s="15">
        <v>0</v>
      </c>
      <c r="L30" s="15">
        <v>1304.44</v>
      </c>
      <c r="M30" s="15">
        <v>1356.96</v>
      </c>
      <c r="N30" s="15">
        <v>1223.07</v>
      </c>
      <c r="O30" s="15">
        <v>3889.57</v>
      </c>
      <c r="P30" s="15">
        <v>2273.82</v>
      </c>
    </row>
    <row r="31" spans="1:16" ht="11.25">
      <c r="A31" s="72" t="s">
        <v>27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1:16" ht="11.25">
      <c r="A32" s="72" t="s">
        <v>28</v>
      </c>
      <c r="B32" s="15">
        <v>117.59</v>
      </c>
      <c r="C32" s="15">
        <v>169</v>
      </c>
      <c r="D32" s="15">
        <v>185.37</v>
      </c>
      <c r="E32" s="15">
        <v>45.71</v>
      </c>
      <c r="F32" s="15">
        <v>258.93</v>
      </c>
      <c r="G32" s="15">
        <v>171.51</v>
      </c>
      <c r="H32" s="15">
        <v>190.67</v>
      </c>
      <c r="I32" s="15">
        <v>217.08</v>
      </c>
      <c r="J32" s="15">
        <v>139.33</v>
      </c>
      <c r="K32" s="15">
        <v>189.6</v>
      </c>
      <c r="L32" s="15">
        <v>186.84</v>
      </c>
      <c r="M32" s="15">
        <v>512.82</v>
      </c>
      <c r="N32" s="15">
        <v>23.07</v>
      </c>
      <c r="O32" s="15">
        <v>1028.26</v>
      </c>
      <c r="P32" s="15">
        <v>144.17</v>
      </c>
    </row>
    <row r="33" spans="1:16" ht="11.25">
      <c r="A33" s="2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7" customFormat="1" ht="11.25">
      <c r="A34" s="12" t="s">
        <v>190</v>
      </c>
      <c r="B34" s="16">
        <f>+SUM(B36,B39,B42,B43)</f>
        <v>171055.37270721438</v>
      </c>
      <c r="C34" s="16">
        <f aca="true" t="shared" si="7" ref="C34:P34">+SUM(C36,C39,C42,C43)</f>
        <v>185393.57672315498</v>
      </c>
      <c r="D34" s="16">
        <f t="shared" si="7"/>
        <v>157587.18435988383</v>
      </c>
      <c r="E34" s="16">
        <f t="shared" si="7"/>
        <v>181232.49868858547</v>
      </c>
      <c r="F34" s="16">
        <f t="shared" si="7"/>
        <v>200380.69770747185</v>
      </c>
      <c r="G34" s="16">
        <f t="shared" si="7"/>
        <v>206755.28352535728</v>
      </c>
      <c r="H34" s="16">
        <f t="shared" si="7"/>
        <v>206108.01307968493</v>
      </c>
      <c r="I34" s="16">
        <f t="shared" si="7"/>
        <v>200437.98325543795</v>
      </c>
      <c r="J34" s="16">
        <f t="shared" si="7"/>
        <v>213171.61181238532</v>
      </c>
      <c r="K34" s="16">
        <f t="shared" si="7"/>
        <v>215278.87725873917</v>
      </c>
      <c r="L34" s="16">
        <f t="shared" si="7"/>
        <v>223791.1818907772</v>
      </c>
      <c r="M34" s="16">
        <f t="shared" si="7"/>
        <v>239499.9817436863</v>
      </c>
      <c r="N34" s="16">
        <f t="shared" si="7"/>
        <v>245583.68955234514</v>
      </c>
      <c r="O34" s="16">
        <f t="shared" si="7"/>
        <v>246480.59081573773</v>
      </c>
      <c r="P34" s="16">
        <f t="shared" si="7"/>
        <v>273351.1895350664</v>
      </c>
    </row>
    <row r="35" spans="1:16" ht="11.25">
      <c r="A35" s="2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7" customFormat="1" ht="11.25">
      <c r="A36" s="18" t="s">
        <v>1</v>
      </c>
      <c r="B36" s="16">
        <f>+SUM(B37:B38)</f>
        <v>59882.2138642833</v>
      </c>
      <c r="C36" s="16">
        <f aca="true" t="shared" si="8" ref="C36:P36">+SUM(C37:C38)</f>
        <v>66225.68764980497</v>
      </c>
      <c r="D36" s="16">
        <f t="shared" si="8"/>
        <v>75235.0828839151</v>
      </c>
      <c r="E36" s="16">
        <f t="shared" si="8"/>
        <v>78205.15005444243</v>
      </c>
      <c r="F36" s="16">
        <f t="shared" si="8"/>
        <v>85590.5803837417</v>
      </c>
      <c r="G36" s="16">
        <f t="shared" si="8"/>
        <v>92294.99713851175</v>
      </c>
      <c r="H36" s="16">
        <f t="shared" si="8"/>
        <v>98705.6189769957</v>
      </c>
      <c r="I36" s="16">
        <f t="shared" si="8"/>
        <v>88337.65974421632</v>
      </c>
      <c r="J36" s="16">
        <f t="shared" si="8"/>
        <v>89715.93366912722</v>
      </c>
      <c r="K36" s="16">
        <f t="shared" si="8"/>
        <v>79773.0058810413</v>
      </c>
      <c r="L36" s="16">
        <f t="shared" si="8"/>
        <v>74280.56815716857</v>
      </c>
      <c r="M36" s="16">
        <f t="shared" si="8"/>
        <v>73677.2325473043</v>
      </c>
      <c r="N36" s="16">
        <f t="shared" si="8"/>
        <v>73428.15885395519</v>
      </c>
      <c r="O36" s="16">
        <f t="shared" si="8"/>
        <v>72110.38262607972</v>
      </c>
      <c r="P36" s="16">
        <f t="shared" si="8"/>
        <v>75519.6573374303</v>
      </c>
    </row>
    <row r="37" spans="1:16" ht="11.25">
      <c r="A37" s="14" t="s">
        <v>2</v>
      </c>
      <c r="B37" s="15">
        <v>46276.3477861933</v>
      </c>
      <c r="C37" s="15">
        <v>50921.86871305497</v>
      </c>
      <c r="D37" s="15">
        <v>55585.79741251511</v>
      </c>
      <c r="E37" s="15">
        <v>60041.61106524244</v>
      </c>
      <c r="F37" s="15">
        <v>65022.0096069317</v>
      </c>
      <c r="G37" s="15">
        <v>69516.84918194175</v>
      </c>
      <c r="H37" s="15">
        <v>72175.31799854571</v>
      </c>
      <c r="I37" s="15">
        <v>60926.08232474631</v>
      </c>
      <c r="J37" s="15">
        <v>63482.857519217214</v>
      </c>
      <c r="K37" s="15">
        <v>52841.15796602129</v>
      </c>
      <c r="L37" s="15">
        <v>47485.96027674858</v>
      </c>
      <c r="M37" s="15">
        <v>48049.364967504305</v>
      </c>
      <c r="N37" s="15">
        <v>48877.53141305328</v>
      </c>
      <c r="O37" s="15">
        <v>49425.50943878532</v>
      </c>
      <c r="P37" s="15">
        <v>52777.7841501359</v>
      </c>
    </row>
    <row r="38" spans="1:16" ht="11.25">
      <c r="A38" s="14" t="s">
        <v>3</v>
      </c>
      <c r="B38" s="15">
        <v>13605.86607809</v>
      </c>
      <c r="C38" s="15">
        <v>15303.81893675</v>
      </c>
      <c r="D38" s="15">
        <v>19649.285471400006</v>
      </c>
      <c r="E38" s="15">
        <v>18163.538989200002</v>
      </c>
      <c r="F38" s="15">
        <v>20568.570776810007</v>
      </c>
      <c r="G38" s="15">
        <v>22778.14795657</v>
      </c>
      <c r="H38" s="15">
        <v>26530.300978449995</v>
      </c>
      <c r="I38" s="15">
        <v>27411.577419470006</v>
      </c>
      <c r="J38" s="15">
        <v>26233.07614991</v>
      </c>
      <c r="K38" s="15">
        <v>26931.84791502001</v>
      </c>
      <c r="L38" s="15">
        <v>26794.607880419997</v>
      </c>
      <c r="M38" s="15">
        <v>25627.867579800004</v>
      </c>
      <c r="N38" s="15">
        <v>24550.627440901902</v>
      </c>
      <c r="O38" s="15">
        <v>22684.873187294397</v>
      </c>
      <c r="P38" s="15">
        <v>22741.873187294397</v>
      </c>
    </row>
    <row r="39" spans="1:16" s="17" customFormat="1" ht="11.25">
      <c r="A39" s="18" t="s">
        <v>4</v>
      </c>
      <c r="B39" s="16">
        <f>+SUM(B40:B41)</f>
        <v>60727.23517395712</v>
      </c>
      <c r="C39" s="16">
        <f aca="true" t="shared" si="9" ref="C39:P39">+SUM(C40:C41)</f>
        <v>64812.05597053579</v>
      </c>
      <c r="D39" s="16">
        <f t="shared" si="9"/>
        <v>24977.782141081756</v>
      </c>
      <c r="E39" s="16">
        <f t="shared" si="9"/>
        <v>44738.31374646258</v>
      </c>
      <c r="F39" s="16">
        <f t="shared" si="9"/>
        <v>51261.942156544246</v>
      </c>
      <c r="G39" s="16">
        <f t="shared" si="9"/>
        <v>41080.54466281436</v>
      </c>
      <c r="H39" s="16">
        <f t="shared" si="9"/>
        <v>39536.76303421251</v>
      </c>
      <c r="I39" s="16">
        <f t="shared" si="9"/>
        <v>45984.02356396389</v>
      </c>
      <c r="J39" s="16">
        <f t="shared" si="9"/>
        <v>58248.38403972608</v>
      </c>
      <c r="K39" s="16">
        <f t="shared" si="9"/>
        <v>59460.77278813916</v>
      </c>
      <c r="L39" s="16">
        <f t="shared" si="9"/>
        <v>69807.35222594475</v>
      </c>
      <c r="M39" s="16">
        <f t="shared" si="9"/>
        <v>90590.24286237691</v>
      </c>
      <c r="N39" s="16">
        <f t="shared" si="9"/>
        <v>99312.5615605806</v>
      </c>
      <c r="O39" s="16">
        <f t="shared" si="9"/>
        <v>105621.91424998723</v>
      </c>
      <c r="P39" s="16">
        <f t="shared" si="9"/>
        <v>128621.82691604011</v>
      </c>
    </row>
    <row r="40" spans="1:16" ht="11.25">
      <c r="A40" s="14" t="s">
        <v>29</v>
      </c>
      <c r="B40" s="15">
        <v>4843.168833309503</v>
      </c>
      <c r="C40" s="15">
        <v>6785.893891747388</v>
      </c>
      <c r="D40" s="15">
        <v>2510.1620407098453</v>
      </c>
      <c r="E40" s="15">
        <v>3493.8268790012426</v>
      </c>
      <c r="F40" s="15">
        <v>6452.354060811421</v>
      </c>
      <c r="G40" s="15">
        <v>4048.9252274539886</v>
      </c>
      <c r="H40" s="15">
        <v>3573.6996616330694</v>
      </c>
      <c r="I40" s="15">
        <v>5318.743036757231</v>
      </c>
      <c r="J40" s="15">
        <v>9670.45253303695</v>
      </c>
      <c r="K40" s="15">
        <v>9352.793983644977</v>
      </c>
      <c r="L40" s="15">
        <v>8252.410693540718</v>
      </c>
      <c r="M40" s="15">
        <v>9314.026066893499</v>
      </c>
      <c r="N40" s="15">
        <v>9589.308736389252</v>
      </c>
      <c r="O40" s="15">
        <v>10134.22098686777</v>
      </c>
      <c r="P40" s="15">
        <v>15756.999339242162</v>
      </c>
    </row>
    <row r="41" spans="1:16" ht="11.25">
      <c r="A41" s="14" t="s">
        <v>5</v>
      </c>
      <c r="B41" s="15">
        <v>55884.066340647616</v>
      </c>
      <c r="C41" s="15">
        <v>58026.1620787884</v>
      </c>
      <c r="D41" s="15">
        <v>22467.62010037191</v>
      </c>
      <c r="E41" s="15">
        <v>41244.48686746134</v>
      </c>
      <c r="F41" s="15">
        <v>44809.588095732826</v>
      </c>
      <c r="G41" s="15">
        <v>37031.61943536037</v>
      </c>
      <c r="H41" s="15">
        <v>35963.06337257944</v>
      </c>
      <c r="I41" s="15">
        <v>40665.28052720666</v>
      </c>
      <c r="J41" s="15">
        <v>48577.93150668913</v>
      </c>
      <c r="K41" s="15">
        <v>50107.97880449419</v>
      </c>
      <c r="L41" s="15">
        <v>61554.941532404024</v>
      </c>
      <c r="M41" s="15">
        <v>81276.21679548341</v>
      </c>
      <c r="N41" s="15">
        <v>89723.25282419134</v>
      </c>
      <c r="O41" s="15">
        <v>95487.69326311945</v>
      </c>
      <c r="P41" s="15">
        <v>112864.82757679795</v>
      </c>
    </row>
    <row r="42" spans="1:16" s="17" customFormat="1" ht="11.25">
      <c r="A42" s="18" t="s">
        <v>21</v>
      </c>
      <c r="B42" s="16">
        <v>5322.620046933341</v>
      </c>
      <c r="C42" s="16">
        <v>4641.436345146647</v>
      </c>
      <c r="D42" s="16">
        <v>1177.6169076538104</v>
      </c>
      <c r="E42" s="16">
        <v>2282.9094826039936</v>
      </c>
      <c r="F42" s="16">
        <v>6669.069164524745</v>
      </c>
      <c r="G42" s="16">
        <v>4805.538619290465</v>
      </c>
      <c r="H42" s="16">
        <v>2687.183484318679</v>
      </c>
      <c r="I42" s="16">
        <v>3588.5315556040905</v>
      </c>
      <c r="J42" s="16">
        <v>2770.9822347097333</v>
      </c>
      <c r="K42" s="16">
        <v>3591.710625056513</v>
      </c>
      <c r="L42" s="16">
        <v>3311.0920029551</v>
      </c>
      <c r="M42" s="16">
        <v>3122.7018535198117</v>
      </c>
      <c r="N42" s="16">
        <v>3034.3343698159165</v>
      </c>
      <c r="O42" s="16">
        <v>2981.493136363758</v>
      </c>
      <c r="P42" s="16">
        <v>3000</v>
      </c>
    </row>
    <row r="43" spans="1:16" s="17" customFormat="1" ht="11.25">
      <c r="A43" s="18" t="s">
        <v>6</v>
      </c>
      <c r="B43" s="16">
        <f>+SUM(B44:B50)</f>
        <v>45123.30362204062</v>
      </c>
      <c r="C43" s="16">
        <f aca="true" t="shared" si="10" ref="C43:P43">+SUM(C44:C50)</f>
        <v>49714.39675766759</v>
      </c>
      <c r="D43" s="16">
        <f t="shared" si="10"/>
        <v>56196.70242723318</v>
      </c>
      <c r="E43" s="16">
        <f t="shared" si="10"/>
        <v>56006.12540507648</v>
      </c>
      <c r="F43" s="16">
        <f t="shared" si="10"/>
        <v>56859.10600266114</v>
      </c>
      <c r="G43" s="16">
        <f t="shared" si="10"/>
        <v>68574.2031047407</v>
      </c>
      <c r="H43" s="16">
        <f t="shared" si="10"/>
        <v>65178.44758415806</v>
      </c>
      <c r="I43" s="16">
        <f t="shared" si="10"/>
        <v>62527.76839165363</v>
      </c>
      <c r="J43" s="16">
        <f t="shared" si="10"/>
        <v>62436.311868822304</v>
      </c>
      <c r="K43" s="16">
        <f t="shared" si="10"/>
        <v>72453.38796450218</v>
      </c>
      <c r="L43" s="16">
        <f t="shared" si="10"/>
        <v>76392.16950470879</v>
      </c>
      <c r="M43" s="16">
        <f t="shared" si="10"/>
        <v>72109.80448048528</v>
      </c>
      <c r="N43" s="16">
        <f t="shared" si="10"/>
        <v>69808.63476799346</v>
      </c>
      <c r="O43" s="16">
        <f t="shared" si="10"/>
        <v>65766.80080330702</v>
      </c>
      <c r="P43" s="16">
        <f t="shared" si="10"/>
        <v>66209.705281596</v>
      </c>
    </row>
    <row r="44" spans="1:16" ht="11.25">
      <c r="A44" s="14" t="s">
        <v>18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1.25">
      <c r="A45" s="14" t="s">
        <v>19</v>
      </c>
      <c r="B45" s="15">
        <v>438.88197051000003</v>
      </c>
      <c r="C45" s="15">
        <v>663.26158906</v>
      </c>
      <c r="D45" s="15">
        <v>484.8367292</v>
      </c>
      <c r="E45" s="15">
        <v>221.81999820000001</v>
      </c>
      <c r="F45" s="15">
        <v>237.15954835</v>
      </c>
      <c r="G45" s="15">
        <v>372.58375661</v>
      </c>
      <c r="H45" s="15">
        <v>445.29408528999994</v>
      </c>
      <c r="I45" s="15">
        <v>168.87358315</v>
      </c>
      <c r="J45" s="15">
        <v>121.10662162</v>
      </c>
      <c r="K45" s="15">
        <v>133.30315618</v>
      </c>
      <c r="L45" s="15">
        <v>129.21984609</v>
      </c>
      <c r="M45" s="15">
        <v>140.19320877</v>
      </c>
      <c r="N45" s="15">
        <v>151.10613432</v>
      </c>
      <c r="O45" s="15">
        <v>180.37046345999997</v>
      </c>
      <c r="P45" s="15">
        <v>297.91220793405193</v>
      </c>
    </row>
    <row r="46" spans="1:16" ht="11.25">
      <c r="A46" s="14" t="s">
        <v>20</v>
      </c>
      <c r="B46" s="15">
        <v>36660.658163980705</v>
      </c>
      <c r="C46" s="15">
        <v>39041.48134065784</v>
      </c>
      <c r="D46" s="15">
        <v>43351.64335373328</v>
      </c>
      <c r="E46" s="15">
        <v>42044.996591772375</v>
      </c>
      <c r="F46" s="15">
        <v>40262.577101590636</v>
      </c>
      <c r="G46" s="15">
        <v>46744.68756164552</v>
      </c>
      <c r="H46" s="15">
        <v>43614.97880575293</v>
      </c>
      <c r="I46" s="15">
        <v>40557.05155683302</v>
      </c>
      <c r="J46" s="15">
        <v>42212.77800988419</v>
      </c>
      <c r="K46" s="15">
        <v>51055.26657360834</v>
      </c>
      <c r="L46" s="15">
        <v>56085.051806563126</v>
      </c>
      <c r="M46" s="15">
        <v>53298.7557499734</v>
      </c>
      <c r="N46" s="15">
        <v>51562.47378100694</v>
      </c>
      <c r="O46" s="15">
        <v>47628.379884591166</v>
      </c>
      <c r="P46" s="15">
        <v>47846.68773240424</v>
      </c>
    </row>
    <row r="47" spans="1:16" ht="11.25">
      <c r="A47" s="14" t="s">
        <v>24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1.25">
      <c r="A48" s="14" t="s">
        <v>22</v>
      </c>
      <c r="B48" s="15">
        <v>7292.49295517</v>
      </c>
      <c r="C48" s="15">
        <v>8816.493169449997</v>
      </c>
      <c r="D48" s="15">
        <v>11274.09643008</v>
      </c>
      <c r="E48" s="15">
        <v>10464.767473960008</v>
      </c>
      <c r="F48" s="15">
        <v>13238.267991159999</v>
      </c>
      <c r="G48" s="15">
        <v>18246.363487110004</v>
      </c>
      <c r="H48" s="15">
        <v>18055.326147930016</v>
      </c>
      <c r="I48" s="15">
        <v>18908.153315019998</v>
      </c>
      <c r="J48" s="15">
        <v>17410.417968979997</v>
      </c>
      <c r="K48" s="15">
        <v>18630.46789346001</v>
      </c>
      <c r="L48" s="15">
        <v>17464.08389497</v>
      </c>
      <c r="M48" s="15">
        <v>16064.959801</v>
      </c>
      <c r="N48" s="15">
        <v>15243.660857172603</v>
      </c>
      <c r="O48" s="15">
        <v>15441.568482071503</v>
      </c>
      <c r="P48" s="15">
        <v>15455.372040441505</v>
      </c>
    </row>
    <row r="49" spans="1:16" ht="11.25">
      <c r="A49" s="73" t="s">
        <v>40</v>
      </c>
      <c r="B49" s="21">
        <v>731.270532379917</v>
      </c>
      <c r="C49" s="21">
        <v>1193.1606584997596</v>
      </c>
      <c r="D49" s="21">
        <v>1086.1259142198965</v>
      </c>
      <c r="E49" s="21">
        <v>629.2336126600001</v>
      </c>
      <c r="F49" s="21">
        <v>522.23827824</v>
      </c>
      <c r="G49" s="21">
        <v>620.0834974101899</v>
      </c>
      <c r="H49" s="21">
        <v>461.58170381006096</v>
      </c>
      <c r="I49" s="21">
        <v>295.2270478301597</v>
      </c>
      <c r="J49" s="21">
        <v>247.22671408011965</v>
      </c>
      <c r="K49" s="21">
        <v>296.0116157398321</v>
      </c>
      <c r="L49" s="21">
        <v>336.5122004096594</v>
      </c>
      <c r="M49" s="21">
        <v>245.43463322988129</v>
      </c>
      <c r="N49" s="21">
        <v>496.04585663591695</v>
      </c>
      <c r="O49" s="21">
        <v>248.0057579843534</v>
      </c>
      <c r="P49" s="21">
        <v>320.13033681619567</v>
      </c>
    </row>
    <row r="50" spans="1:16" ht="11.25">
      <c r="A50" s="73" t="s">
        <v>23</v>
      </c>
      <c r="B50" s="21">
        <v>0</v>
      </c>
      <c r="C50" s="21">
        <v>0</v>
      </c>
      <c r="D50" s="21">
        <v>0</v>
      </c>
      <c r="E50" s="21">
        <v>2645.3077284840883</v>
      </c>
      <c r="F50" s="21">
        <v>2598.8630833204993</v>
      </c>
      <c r="G50" s="21">
        <v>2590.4848019649985</v>
      </c>
      <c r="H50" s="21">
        <v>2601.2668413750575</v>
      </c>
      <c r="I50" s="21">
        <v>2598.4628888204497</v>
      </c>
      <c r="J50" s="21">
        <v>2444.782554258</v>
      </c>
      <c r="K50" s="21">
        <v>2338.338725514</v>
      </c>
      <c r="L50" s="21">
        <v>2377.301756676</v>
      </c>
      <c r="M50" s="21">
        <v>2360.461087512</v>
      </c>
      <c r="N50" s="21">
        <v>2355.348138858</v>
      </c>
      <c r="O50" s="21">
        <v>2268.4762152</v>
      </c>
      <c r="P50" s="21">
        <v>2289.6029639999997</v>
      </c>
    </row>
    <row r="51" spans="1:16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3" ht="11.25">
      <c r="A53" s="1" t="s">
        <v>189</v>
      </c>
    </row>
    <row r="55" spans="2:16" ht="11.25">
      <c r="B55" s="75"/>
      <c r="C55" s="75"/>
      <c r="D55" s="75"/>
      <c r="E55" s="75"/>
      <c r="F55" s="75"/>
      <c r="G55" s="75"/>
      <c r="H55" s="75"/>
      <c r="I55" s="75"/>
      <c r="J55" s="76"/>
      <c r="K55" s="76"/>
      <c r="L55" s="75"/>
      <c r="M55" s="75"/>
      <c r="N55" s="75"/>
      <c r="O55" s="76"/>
      <c r="P55" s="75"/>
    </row>
    <row r="56" spans="2:16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sheetProtection/>
  <mergeCells count="10">
    <mergeCell ref="F3:F4"/>
    <mergeCell ref="G3:G4"/>
    <mergeCell ref="B3:B4"/>
    <mergeCell ref="C3:C4"/>
    <mergeCell ref="D3:D4"/>
    <mergeCell ref="E3:E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  <ignoredErrors>
    <ignoredError sqref="B13:P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5"/>
  <cols>
    <col min="1" max="1" width="41.140625" style="1" bestFit="1" customWidth="1"/>
    <col min="2" max="16" width="8.7109375" style="1" customWidth="1"/>
    <col min="17" max="16384" width="11.421875" style="1" customWidth="1"/>
  </cols>
  <sheetData>
    <row r="1" ht="12">
      <c r="A1" s="66" t="s">
        <v>167</v>
      </c>
    </row>
    <row r="2" ht="12">
      <c r="A2" s="80" t="s">
        <v>34</v>
      </c>
    </row>
    <row r="3" spans="1:16" ht="11.25">
      <c r="A3" s="4"/>
      <c r="B3" s="83">
        <v>2006</v>
      </c>
      <c r="C3" s="83">
        <v>2007</v>
      </c>
      <c r="D3" s="83">
        <v>2008</v>
      </c>
      <c r="E3" s="83">
        <v>2009</v>
      </c>
      <c r="F3" s="83">
        <v>2010</v>
      </c>
      <c r="G3" s="83">
        <v>2011</v>
      </c>
      <c r="H3" s="83">
        <v>2012</v>
      </c>
      <c r="I3" s="83">
        <v>2013</v>
      </c>
      <c r="J3" s="83">
        <v>2014</v>
      </c>
      <c r="K3" s="83" t="s">
        <v>173</v>
      </c>
      <c r="L3" s="7" t="s">
        <v>12</v>
      </c>
      <c r="M3" s="7"/>
      <c r="N3" s="7"/>
      <c r="O3" s="71"/>
      <c r="P3" s="8" t="s">
        <v>13</v>
      </c>
    </row>
    <row r="4" spans="1:16" ht="11.25">
      <c r="A4" s="2"/>
      <c r="B4" s="84"/>
      <c r="C4" s="84" t="s">
        <v>17</v>
      </c>
      <c r="D4" s="84" t="s">
        <v>17</v>
      </c>
      <c r="E4" s="84" t="s">
        <v>17</v>
      </c>
      <c r="F4" s="84" t="s">
        <v>17</v>
      </c>
      <c r="G4" s="84" t="s">
        <v>17</v>
      </c>
      <c r="H4" s="84" t="s">
        <v>17</v>
      </c>
      <c r="I4" s="84" t="s">
        <v>17</v>
      </c>
      <c r="J4" s="84" t="s">
        <v>17</v>
      </c>
      <c r="K4" s="84" t="s">
        <v>17</v>
      </c>
      <c r="L4" s="6" t="s">
        <v>14</v>
      </c>
      <c r="M4" s="9" t="s">
        <v>15</v>
      </c>
      <c r="N4" s="10" t="s">
        <v>16</v>
      </c>
      <c r="O4" s="10" t="s">
        <v>17</v>
      </c>
      <c r="P4" s="10" t="s">
        <v>14</v>
      </c>
    </row>
    <row r="6" spans="1:16" ht="11.25">
      <c r="A6" s="11" t="s">
        <v>191</v>
      </c>
      <c r="B6" s="16">
        <f>+SUM(B7:B10)</f>
        <v>6456.570688536223</v>
      </c>
      <c r="C6" s="16">
        <f aca="true" t="shared" si="0" ref="C6:P6">+SUM(C7:C10)</f>
        <v>20698.542625969014</v>
      </c>
      <c r="D6" s="16">
        <f t="shared" si="0"/>
        <v>53122.542944204615</v>
      </c>
      <c r="E6" s="16">
        <f t="shared" si="0"/>
        <v>42545.99301913698</v>
      </c>
      <c r="F6" s="16">
        <f t="shared" si="0"/>
        <v>38024.352968375926</v>
      </c>
      <c r="G6" s="16">
        <f t="shared" si="0"/>
        <v>47766.73405995127</v>
      </c>
      <c r="H6" s="16">
        <f t="shared" si="0"/>
        <v>57879.85218402954</v>
      </c>
      <c r="I6" s="16">
        <f t="shared" si="0"/>
        <v>61196.09887219977</v>
      </c>
      <c r="J6" s="16">
        <f t="shared" si="0"/>
        <v>54837.364380752355</v>
      </c>
      <c r="K6" s="16">
        <f t="shared" si="0"/>
        <v>56487.39416254331</v>
      </c>
      <c r="L6" s="16">
        <f t="shared" si="0"/>
        <v>53113.11700027964</v>
      </c>
      <c r="M6" s="16">
        <f t="shared" si="0"/>
        <v>41629.072740192394</v>
      </c>
      <c r="N6" s="16">
        <f t="shared" si="0"/>
        <v>37661.80130173225</v>
      </c>
      <c r="O6" s="16">
        <f t="shared" si="0"/>
        <v>44155.24087661691</v>
      </c>
      <c r="P6" s="16">
        <f t="shared" si="0"/>
        <v>31595.262745373024</v>
      </c>
    </row>
    <row r="7" spans="1:16" ht="11.25">
      <c r="A7" s="12" t="s">
        <v>185</v>
      </c>
      <c r="B7" s="16">
        <f>+B13-B30</f>
        <v>31164.76125556586</v>
      </c>
      <c r="C7" s="16">
        <f aca="true" t="shared" si="1" ref="C7:P7">+C13-C30</f>
        <v>42408.77533270317</v>
      </c>
      <c r="D7" s="16">
        <f t="shared" si="1"/>
        <v>41842.32594101629</v>
      </c>
      <c r="E7" s="16">
        <f t="shared" si="1"/>
        <v>42410.764169072805</v>
      </c>
      <c r="F7" s="16">
        <f t="shared" si="1"/>
        <v>49590.9669166795</v>
      </c>
      <c r="G7" s="16">
        <f t="shared" si="1"/>
        <v>38785.445198035</v>
      </c>
      <c r="H7" s="16">
        <f t="shared" si="1"/>
        <v>37688.94315862494</v>
      </c>
      <c r="I7" s="16">
        <f t="shared" si="1"/>
        <v>27001.977111179553</v>
      </c>
      <c r="J7" s="16">
        <f t="shared" si="1"/>
        <v>24762.767445742003</v>
      </c>
      <c r="K7" s="16">
        <f t="shared" si="1"/>
        <v>11605.46250891321</v>
      </c>
      <c r="L7" s="16">
        <f t="shared" si="1"/>
        <v>10211.188597107597</v>
      </c>
      <c r="M7" s="16">
        <f t="shared" si="1"/>
        <v>10429.686037802418</v>
      </c>
      <c r="N7" s="16">
        <f t="shared" si="1"/>
        <v>11570.666295903982</v>
      </c>
      <c r="O7" s="16">
        <f t="shared" si="1"/>
        <v>25720.84694509745</v>
      </c>
      <c r="P7" s="16">
        <f t="shared" si="1"/>
        <v>37105.73921318613</v>
      </c>
    </row>
    <row r="8" spans="1:16" ht="11.25">
      <c r="A8" s="12" t="s">
        <v>186</v>
      </c>
      <c r="B8" s="16">
        <f>+B15-B34</f>
        <v>-5789.482615000463</v>
      </c>
      <c r="C8" s="16">
        <f aca="true" t="shared" si="2" ref="C8:P8">+C15-C34</f>
        <v>-4955.821654581239</v>
      </c>
      <c r="D8" s="16">
        <f t="shared" si="2"/>
        <v>-2717.6505771438497</v>
      </c>
      <c r="E8" s="16">
        <f t="shared" si="2"/>
        <v>-4489.74131227814</v>
      </c>
      <c r="F8" s="16">
        <f t="shared" si="2"/>
        <v>-5697.06201017171</v>
      </c>
      <c r="G8" s="16">
        <f t="shared" si="2"/>
        <v>-6809.479464432276</v>
      </c>
      <c r="H8" s="16">
        <f t="shared" si="2"/>
        <v>-5788.5895531719325</v>
      </c>
      <c r="I8" s="16">
        <f t="shared" si="2"/>
        <v>-6549.211301435543</v>
      </c>
      <c r="J8" s="16">
        <f t="shared" si="2"/>
        <v>-6796.615167321443</v>
      </c>
      <c r="K8" s="16">
        <f t="shared" si="2"/>
        <v>-9225.174417650293</v>
      </c>
      <c r="L8" s="16">
        <f t="shared" si="2"/>
        <v>-7433.024117018739</v>
      </c>
      <c r="M8" s="16">
        <f t="shared" si="2"/>
        <v>-7643.596513323964</v>
      </c>
      <c r="N8" s="16">
        <f t="shared" si="2"/>
        <v>-7780.058889358709</v>
      </c>
      <c r="O8" s="16">
        <f t="shared" si="2"/>
        <v>-4441.630706172588</v>
      </c>
      <c r="P8" s="16">
        <f t="shared" si="2"/>
        <v>-7607.820942652313</v>
      </c>
    </row>
    <row r="9" spans="1:16" ht="11.25">
      <c r="A9" s="12" t="s">
        <v>187</v>
      </c>
      <c r="B9" s="16">
        <f>+B19-B39</f>
        <v>-63398.43629314733</v>
      </c>
      <c r="C9" s="16">
        <f aca="true" t="shared" si="3" ref="C9:P9">+C19-C39</f>
        <v>-65215.32944215496</v>
      </c>
      <c r="D9" s="16">
        <f t="shared" si="3"/>
        <v>-31309.868071281424</v>
      </c>
      <c r="E9" s="16">
        <f t="shared" si="3"/>
        <v>-51848.231793092025</v>
      </c>
      <c r="F9" s="16">
        <f t="shared" si="3"/>
        <v>-62725.93531754345</v>
      </c>
      <c r="G9" s="16">
        <f t="shared" si="3"/>
        <v>-53510.16281951381</v>
      </c>
      <c r="H9" s="16">
        <f t="shared" si="3"/>
        <v>-51926.375275312326</v>
      </c>
      <c r="I9" s="16">
        <f t="shared" si="3"/>
        <v>-56990.76170332548</v>
      </c>
      <c r="J9" s="16">
        <f t="shared" si="3"/>
        <v>-62627.65950022342</v>
      </c>
      <c r="K9" s="16">
        <f t="shared" si="3"/>
        <v>-63942.101055606196</v>
      </c>
      <c r="L9" s="16">
        <f t="shared" si="3"/>
        <v>-74023.58672042437</v>
      </c>
      <c r="M9" s="16">
        <f t="shared" si="3"/>
        <v>-90619.69961367126</v>
      </c>
      <c r="N9" s="16">
        <f t="shared" si="3"/>
        <v>-96461.9599568</v>
      </c>
      <c r="O9" s="16">
        <f t="shared" si="3"/>
        <v>-103883.25444827363</v>
      </c>
      <c r="P9" s="16">
        <f t="shared" si="3"/>
        <v>-119677.6099720493</v>
      </c>
    </row>
    <row r="10" spans="1:16" ht="11.25">
      <c r="A10" s="12" t="s">
        <v>188</v>
      </c>
      <c r="B10" s="16">
        <f>+B23-B43</f>
        <v>44479.728341118156</v>
      </c>
      <c r="C10" s="16">
        <f aca="true" t="shared" si="4" ref="C10:P10">+C23-C43</f>
        <v>48460.91839000204</v>
      </c>
      <c r="D10" s="16">
        <f t="shared" si="4"/>
        <v>45307.735651613606</v>
      </c>
      <c r="E10" s="16">
        <f t="shared" si="4"/>
        <v>56473.20195543434</v>
      </c>
      <c r="F10" s="16">
        <f t="shared" si="4"/>
        <v>56856.38337941159</v>
      </c>
      <c r="G10" s="16">
        <f t="shared" si="4"/>
        <v>69300.93114586236</v>
      </c>
      <c r="H10" s="16">
        <f t="shared" si="4"/>
        <v>77905.87385388886</v>
      </c>
      <c r="I10" s="16">
        <f t="shared" si="4"/>
        <v>97734.09476578124</v>
      </c>
      <c r="J10" s="16">
        <f t="shared" si="4"/>
        <v>99498.87160255521</v>
      </c>
      <c r="K10" s="16">
        <f t="shared" si="4"/>
        <v>118049.20712688658</v>
      </c>
      <c r="L10" s="16">
        <f t="shared" si="4"/>
        <v>124358.53924061515</v>
      </c>
      <c r="M10" s="16">
        <f t="shared" si="4"/>
        <v>129462.6828293852</v>
      </c>
      <c r="N10" s="16">
        <f t="shared" si="4"/>
        <v>130333.15385198698</v>
      </c>
      <c r="O10" s="16">
        <f t="shared" si="4"/>
        <v>126759.27908596568</v>
      </c>
      <c r="P10" s="16">
        <f t="shared" si="4"/>
        <v>121774.9544468885</v>
      </c>
    </row>
    <row r="11" spans="1:16" ht="11.25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7" customFormat="1" ht="11.25">
      <c r="A12" s="12" t="s">
        <v>0</v>
      </c>
      <c r="B12" s="16">
        <f>+SUM(B13,B15,B19,B23)</f>
        <v>177511.9433957506</v>
      </c>
      <c r="C12" s="16">
        <f aca="true" t="shared" si="5" ref="C12:P12">+SUM(C13,C15,C19,C23)</f>
        <v>206092.11934912403</v>
      </c>
      <c r="D12" s="16">
        <f t="shared" si="5"/>
        <v>210709.72730408848</v>
      </c>
      <c r="E12" s="16">
        <f t="shared" si="5"/>
        <v>223778.49170772248</v>
      </c>
      <c r="F12" s="16">
        <f t="shared" si="5"/>
        <v>238405.05067584777</v>
      </c>
      <c r="G12" s="16">
        <f t="shared" si="5"/>
        <v>254522.01758530855</v>
      </c>
      <c r="H12" s="16">
        <f t="shared" si="5"/>
        <v>263987.8652637145</v>
      </c>
      <c r="I12" s="16">
        <f t="shared" si="5"/>
        <v>261634.0821276377</v>
      </c>
      <c r="J12" s="16">
        <f t="shared" si="5"/>
        <v>268008.9761931377</v>
      </c>
      <c r="K12" s="16">
        <f t="shared" si="5"/>
        <v>271766.27142128244</v>
      </c>
      <c r="L12" s="16">
        <f t="shared" si="5"/>
        <v>276904.29889105685</v>
      </c>
      <c r="M12" s="16">
        <f t="shared" si="5"/>
        <v>281129.0544838787</v>
      </c>
      <c r="N12" s="16">
        <f t="shared" si="5"/>
        <v>283245.49085407745</v>
      </c>
      <c r="O12" s="16">
        <f t="shared" si="5"/>
        <v>290635.83169235464</v>
      </c>
      <c r="P12" s="16">
        <f t="shared" si="5"/>
        <v>304946.45228043944</v>
      </c>
    </row>
    <row r="13" spans="1:16" s="17" customFormat="1" ht="11.25">
      <c r="A13" s="18" t="s">
        <v>185</v>
      </c>
      <c r="B13" s="16">
        <f>+B14</f>
        <v>32036.81</v>
      </c>
      <c r="C13" s="16">
        <f aca="true" t="shared" si="6" ref="C13:P13">+C14</f>
        <v>46167.52999999999</v>
      </c>
      <c r="D13" s="16">
        <f t="shared" si="6"/>
        <v>46385.91</v>
      </c>
      <c r="E13" s="16">
        <f t="shared" si="6"/>
        <v>47967.48</v>
      </c>
      <c r="F13" s="16">
        <f t="shared" si="6"/>
        <v>52189.83</v>
      </c>
      <c r="G13" s="16">
        <f t="shared" si="6"/>
        <v>46375.92999999999</v>
      </c>
      <c r="H13" s="16">
        <f t="shared" si="6"/>
        <v>43290.21</v>
      </c>
      <c r="I13" s="16">
        <f t="shared" si="6"/>
        <v>30600.440000000002</v>
      </c>
      <c r="J13" s="16">
        <f t="shared" si="6"/>
        <v>31407.550000000003</v>
      </c>
      <c r="K13" s="16">
        <f t="shared" si="6"/>
        <v>25563.479999999996</v>
      </c>
      <c r="L13" s="16">
        <f t="shared" si="6"/>
        <v>29571.689999999995</v>
      </c>
      <c r="M13" s="16">
        <f t="shared" si="6"/>
        <v>30507.3</v>
      </c>
      <c r="N13" s="16">
        <f t="shared" si="6"/>
        <v>29901.57</v>
      </c>
      <c r="O13" s="16">
        <f t="shared" si="6"/>
        <v>38771.630000000005</v>
      </c>
      <c r="P13" s="16">
        <f t="shared" si="6"/>
        <v>50522.33</v>
      </c>
    </row>
    <row r="14" spans="1:16" ht="11.25">
      <c r="A14" s="14" t="s">
        <v>7</v>
      </c>
      <c r="B14" s="15">
        <v>32036.81</v>
      </c>
      <c r="C14" s="15">
        <v>46167.52999999999</v>
      </c>
      <c r="D14" s="15">
        <v>46385.91</v>
      </c>
      <c r="E14" s="15">
        <v>47967.48</v>
      </c>
      <c r="F14" s="15">
        <v>52189.83</v>
      </c>
      <c r="G14" s="15">
        <v>46375.92999999999</v>
      </c>
      <c r="H14" s="15">
        <v>43290.21</v>
      </c>
      <c r="I14" s="15">
        <v>30600.440000000002</v>
      </c>
      <c r="J14" s="15">
        <v>31407.550000000003</v>
      </c>
      <c r="K14" s="15">
        <v>25563.479999999996</v>
      </c>
      <c r="L14" s="15">
        <v>29571.689999999995</v>
      </c>
      <c r="M14" s="15">
        <v>30507.3</v>
      </c>
      <c r="N14" s="15">
        <v>29901.57</v>
      </c>
      <c r="O14" s="15">
        <v>38771.630000000005</v>
      </c>
      <c r="P14" s="15">
        <v>50522.33</v>
      </c>
    </row>
    <row r="15" spans="1:16" s="17" customFormat="1" ht="11.25">
      <c r="A15" s="18" t="s">
        <v>186</v>
      </c>
      <c r="B15" s="20">
        <f>+SUM(B16:B18)</f>
        <v>4170.856</v>
      </c>
      <c r="C15" s="20">
        <f aca="true" t="shared" si="7" ref="C15:P15">+SUM(C16:C18)</f>
        <v>5470.072</v>
      </c>
      <c r="D15" s="20">
        <f t="shared" si="7"/>
        <v>5327.862999999999</v>
      </c>
      <c r="E15" s="20">
        <f t="shared" si="7"/>
        <v>3771</v>
      </c>
      <c r="F15" s="20">
        <f t="shared" si="7"/>
        <v>3351</v>
      </c>
      <c r="G15" s="20">
        <f t="shared" si="7"/>
        <v>3212</v>
      </c>
      <c r="H15" s="20">
        <f t="shared" si="7"/>
        <v>3676.3256254265943</v>
      </c>
      <c r="I15" s="20">
        <f t="shared" si="7"/>
        <v>3424.2358512266246</v>
      </c>
      <c r="J15" s="20">
        <f t="shared" si="7"/>
        <v>3389.9111038799742</v>
      </c>
      <c r="K15" s="20">
        <f t="shared" si="7"/>
        <v>3979.536656441718</v>
      </c>
      <c r="L15" s="20">
        <f t="shared" si="7"/>
        <v>3170.441100831865</v>
      </c>
      <c r="M15" s="20">
        <f t="shared" si="7"/>
        <v>3311.6676273458447</v>
      </c>
      <c r="N15" s="20">
        <f t="shared" si="7"/>
        <v>3604.7065837662894</v>
      </c>
      <c r="O15" s="20">
        <f t="shared" si="7"/>
        <v>6876.727486088504</v>
      </c>
      <c r="P15" s="20">
        <f t="shared" si="7"/>
        <v>5364.984332132782</v>
      </c>
    </row>
    <row r="16" spans="1:16" ht="11.25">
      <c r="A16" s="14" t="s">
        <v>1</v>
      </c>
      <c r="B16" s="21">
        <v>1024.593</v>
      </c>
      <c r="C16" s="21">
        <v>1056.776</v>
      </c>
      <c r="D16" s="21">
        <v>1046.259</v>
      </c>
      <c r="E16" s="21">
        <v>1122</v>
      </c>
      <c r="F16" s="21">
        <v>919</v>
      </c>
      <c r="G16" s="21">
        <v>907</v>
      </c>
      <c r="H16" s="21">
        <v>989.9495780563279</v>
      </c>
      <c r="I16" s="21">
        <v>1012.3948061822246</v>
      </c>
      <c r="J16" s="21">
        <v>935.236239287275</v>
      </c>
      <c r="K16" s="21">
        <v>899.4826687116565</v>
      </c>
      <c r="L16" s="21">
        <v>907.8750077151499</v>
      </c>
      <c r="M16" s="21">
        <v>917.751072386059</v>
      </c>
      <c r="N16" s="21">
        <v>927.5346091605354</v>
      </c>
      <c r="O16" s="21">
        <v>910.3871244526883</v>
      </c>
      <c r="P16" s="21">
        <v>916.4571116514322</v>
      </c>
    </row>
    <row r="17" spans="1:16" ht="11.25">
      <c r="A17" s="14" t="s">
        <v>4</v>
      </c>
      <c r="B17" s="21">
        <v>71</v>
      </c>
      <c r="C17" s="21">
        <v>66</v>
      </c>
      <c r="D17" s="21">
        <v>67.733</v>
      </c>
      <c r="E17" s="21">
        <v>60</v>
      </c>
      <c r="F17" s="21">
        <v>68</v>
      </c>
      <c r="G17" s="21">
        <v>67</v>
      </c>
      <c r="H17" s="21">
        <v>72.10697412956539</v>
      </c>
      <c r="I17" s="21">
        <v>84.27273741523959</v>
      </c>
      <c r="J17" s="21">
        <v>81.25949487733915</v>
      </c>
      <c r="K17" s="21">
        <v>75.84685582822087</v>
      </c>
      <c r="L17" s="21">
        <v>73.98197741004135</v>
      </c>
      <c r="M17" s="21">
        <v>76.80663538873995</v>
      </c>
      <c r="N17" s="21">
        <v>79.05335019294647</v>
      </c>
      <c r="O17" s="21">
        <v>80.63147468170747</v>
      </c>
      <c r="P17" s="21">
        <v>79.0765710124953</v>
      </c>
    </row>
    <row r="18" spans="1:16" ht="11.25">
      <c r="A18" s="14" t="s">
        <v>6</v>
      </c>
      <c r="B18" s="21">
        <v>3075.263</v>
      </c>
      <c r="C18" s="21">
        <v>4347.296</v>
      </c>
      <c r="D18" s="21">
        <v>4213.870999999999</v>
      </c>
      <c r="E18" s="21">
        <v>2589</v>
      </c>
      <c r="F18" s="21">
        <v>2364</v>
      </c>
      <c r="G18" s="21">
        <v>2238</v>
      </c>
      <c r="H18" s="21">
        <v>2614.269073240701</v>
      </c>
      <c r="I18" s="21">
        <v>2327.5683076291607</v>
      </c>
      <c r="J18" s="21">
        <v>2373.41536971536</v>
      </c>
      <c r="K18" s="21">
        <v>3004.207131901841</v>
      </c>
      <c r="L18" s="21">
        <v>2188.5841157066734</v>
      </c>
      <c r="M18" s="21">
        <v>2317.109919571046</v>
      </c>
      <c r="N18" s="21">
        <v>2598.1186244128075</v>
      </c>
      <c r="O18" s="21">
        <v>5885.708886954108</v>
      </c>
      <c r="P18" s="21">
        <v>4369.450649468854</v>
      </c>
    </row>
    <row r="19" spans="1:16" s="17" customFormat="1" ht="11.25">
      <c r="A19" s="18" t="s">
        <v>187</v>
      </c>
      <c r="B19" s="20">
        <f>+SUM(B20:B22)</f>
        <v>7318.283840793929</v>
      </c>
      <c r="C19" s="20">
        <f aca="true" t="shared" si="8" ref="C19:P19">+SUM(C20:C22)</f>
        <v>8045.4606350495205</v>
      </c>
      <c r="D19" s="20">
        <f t="shared" si="8"/>
        <v>10263.400675479948</v>
      </c>
      <c r="E19" s="20">
        <f t="shared" si="8"/>
        <v>10122.436875258669</v>
      </c>
      <c r="F19" s="20">
        <f t="shared" si="8"/>
        <v>9338.383949554918</v>
      </c>
      <c r="G19" s="20">
        <f t="shared" si="8"/>
        <v>10080.280688175299</v>
      </c>
      <c r="H19" s="20">
        <f t="shared" si="8"/>
        <v>10343.06422026975</v>
      </c>
      <c r="I19" s="20">
        <f t="shared" si="8"/>
        <v>10493.188260625888</v>
      </c>
      <c r="J19" s="20">
        <f t="shared" si="8"/>
        <v>10746.67040227763</v>
      </c>
      <c r="K19" s="20">
        <f t="shared" si="8"/>
        <v>9899.842233062187</v>
      </c>
      <c r="L19" s="20">
        <f t="shared" si="8"/>
        <v>9657.221202760116</v>
      </c>
      <c r="M19" s="20">
        <f t="shared" si="8"/>
        <v>9277.757010405625</v>
      </c>
      <c r="N19" s="20">
        <f t="shared" si="8"/>
        <v>9451.951254821315</v>
      </c>
      <c r="O19" s="20">
        <f t="shared" si="8"/>
        <v>9268.683633734276</v>
      </c>
      <c r="P19" s="20">
        <f t="shared" si="8"/>
        <v>8992.040904154026</v>
      </c>
    </row>
    <row r="20" spans="1:16" ht="11.25">
      <c r="A20" s="14" t="s">
        <v>4</v>
      </c>
      <c r="B20" s="21">
        <v>120.97316606538334</v>
      </c>
      <c r="C20" s="21">
        <v>129.37258748589556</v>
      </c>
      <c r="D20" s="21">
        <v>1363.7720089064078</v>
      </c>
      <c r="E20" s="21">
        <v>1625.17143032692</v>
      </c>
      <c r="F20" s="21">
        <v>353.58416594098884</v>
      </c>
      <c r="G20" s="21">
        <v>158.97027316794447</v>
      </c>
      <c r="H20" s="21">
        <v>166.3696945884567</v>
      </c>
      <c r="I20" s="21">
        <v>173.76911600896892</v>
      </c>
      <c r="J20" s="21">
        <v>181.16853742948115</v>
      </c>
      <c r="K20" s="21">
        <v>188.56795884999337</v>
      </c>
      <c r="L20" s="21">
        <v>190.64881420512143</v>
      </c>
      <c r="M20" s="21">
        <v>192.49866956024948</v>
      </c>
      <c r="N20" s="21">
        <v>195.49866956024948</v>
      </c>
      <c r="O20" s="21">
        <v>195.49866956024948</v>
      </c>
      <c r="P20" s="21">
        <v>196</v>
      </c>
    </row>
    <row r="21" spans="1:16" ht="11.25">
      <c r="A21" s="14" t="s">
        <v>6</v>
      </c>
      <c r="B21" s="21">
        <v>5452.209527568761</v>
      </c>
      <c r="C21" s="21">
        <v>6039.030908577245</v>
      </c>
      <c r="D21" s="21">
        <v>6888.5268966565645</v>
      </c>
      <c r="E21" s="21">
        <v>6399.109845873791</v>
      </c>
      <c r="F21" s="21">
        <v>6597.195941398948</v>
      </c>
      <c r="G21" s="21">
        <v>7449.901104814783</v>
      </c>
      <c r="H21" s="21">
        <v>7629.439965286968</v>
      </c>
      <c r="I21" s="21">
        <v>7750.774667175522</v>
      </c>
      <c r="J21" s="21">
        <v>7909.812895957519</v>
      </c>
      <c r="K21" s="21">
        <v>6959.681402814227</v>
      </c>
      <c r="L21" s="21">
        <v>6735.979624780008</v>
      </c>
      <c r="M21" s="21">
        <v>6270.450944205675</v>
      </c>
      <c r="N21" s="21">
        <v>6352.488661535988</v>
      </c>
      <c r="O21" s="21">
        <v>6167.917822174618</v>
      </c>
      <c r="P21" s="21">
        <v>5943.917822174618</v>
      </c>
    </row>
    <row r="22" spans="1:16" ht="11.25">
      <c r="A22" s="14" t="s">
        <v>33</v>
      </c>
      <c r="B22" s="21">
        <v>1745.1011471597847</v>
      </c>
      <c r="C22" s="21">
        <v>1877.0571389863796</v>
      </c>
      <c r="D22" s="21">
        <v>2011.1017699169743</v>
      </c>
      <c r="E22" s="21">
        <v>2098.155599057958</v>
      </c>
      <c r="F22" s="21">
        <v>2387.6038422149804</v>
      </c>
      <c r="G22" s="21">
        <v>2471.409310192572</v>
      </c>
      <c r="H22" s="21">
        <v>2547.2545603943263</v>
      </c>
      <c r="I22" s="21">
        <v>2568.644477441396</v>
      </c>
      <c r="J22" s="21">
        <v>2655.6889688906303</v>
      </c>
      <c r="K22" s="21">
        <v>2751.592871397967</v>
      </c>
      <c r="L22" s="21">
        <v>2730.592763774987</v>
      </c>
      <c r="M22" s="21">
        <v>2814.8073966397014</v>
      </c>
      <c r="N22" s="21">
        <v>2903.963923725078</v>
      </c>
      <c r="O22" s="21">
        <v>2905.2671419994085</v>
      </c>
      <c r="P22" s="21">
        <v>2852.123081979408</v>
      </c>
    </row>
    <row r="23" spans="1:16" s="17" customFormat="1" ht="11.25">
      <c r="A23" s="18" t="s">
        <v>188</v>
      </c>
      <c r="B23" s="20">
        <f>+SUM(B24:B26)</f>
        <v>133985.9935549567</v>
      </c>
      <c r="C23" s="20">
        <f aca="true" t="shared" si="9" ref="C23:P23">+SUM(C24:C26)</f>
        <v>146409.0567140745</v>
      </c>
      <c r="D23" s="20">
        <f t="shared" si="9"/>
        <v>148732.55362860853</v>
      </c>
      <c r="E23" s="20">
        <f t="shared" si="9"/>
        <v>161917.5748324638</v>
      </c>
      <c r="F23" s="20">
        <f t="shared" si="9"/>
        <v>173525.83672629285</v>
      </c>
      <c r="G23" s="20">
        <f t="shared" si="9"/>
        <v>194853.80689713327</v>
      </c>
      <c r="H23" s="20">
        <f t="shared" si="9"/>
        <v>206678.26541801816</v>
      </c>
      <c r="I23" s="20">
        <f t="shared" si="9"/>
        <v>217116.21801578518</v>
      </c>
      <c r="J23" s="20">
        <f t="shared" si="9"/>
        <v>222464.84468698007</v>
      </c>
      <c r="K23" s="20">
        <f t="shared" si="9"/>
        <v>232323.41253177857</v>
      </c>
      <c r="L23" s="20">
        <f t="shared" si="9"/>
        <v>234504.94658746486</v>
      </c>
      <c r="M23" s="20">
        <f t="shared" si="9"/>
        <v>238032.32984612725</v>
      </c>
      <c r="N23" s="20">
        <f t="shared" si="9"/>
        <v>240287.26301548982</v>
      </c>
      <c r="O23" s="20">
        <f t="shared" si="9"/>
        <v>235718.79057253184</v>
      </c>
      <c r="P23" s="20">
        <f t="shared" si="9"/>
        <v>240067.09704415264</v>
      </c>
    </row>
    <row r="24" spans="1:16" ht="11.25">
      <c r="A24" s="14" t="s">
        <v>1</v>
      </c>
      <c r="B24" s="22">
        <v>24871.993554956698</v>
      </c>
      <c r="C24" s="22">
        <v>26486.656714074506</v>
      </c>
      <c r="D24" s="22">
        <v>27742.55362860854</v>
      </c>
      <c r="E24" s="22">
        <v>28413.574832463793</v>
      </c>
      <c r="F24" s="22">
        <v>29409.335512855603</v>
      </c>
      <c r="G24" s="22">
        <v>30984.335512855603</v>
      </c>
      <c r="H24" s="22">
        <v>31929.2355128556</v>
      </c>
      <c r="I24" s="22">
        <v>33504.763143456796</v>
      </c>
      <c r="J24" s="22">
        <v>35244.4631434568</v>
      </c>
      <c r="K24" s="22">
        <v>36943.37646049494</v>
      </c>
      <c r="L24" s="22">
        <v>37206.55462991573</v>
      </c>
      <c r="M24" s="22">
        <v>38320.752888095034</v>
      </c>
      <c r="N24" s="22">
        <v>38517.24737306563</v>
      </c>
      <c r="O24" s="22">
        <v>38824.728554281</v>
      </c>
      <c r="P24" s="22">
        <v>39092.271874063525</v>
      </c>
    </row>
    <row r="25" spans="1:16" ht="11.25">
      <c r="A25" s="14" t="s">
        <v>4</v>
      </c>
      <c r="B25" s="21">
        <v>33111</v>
      </c>
      <c r="C25" s="21">
        <v>34427</v>
      </c>
      <c r="D25" s="21">
        <v>23805</v>
      </c>
      <c r="E25" s="21">
        <v>28842</v>
      </c>
      <c r="F25" s="21">
        <v>31698.93943011191</v>
      </c>
      <c r="G25" s="21">
        <v>31643.963764712338</v>
      </c>
      <c r="H25" s="21">
        <v>32946.77213200086</v>
      </c>
      <c r="I25" s="21">
        <v>39226.752040515654</v>
      </c>
      <c r="J25" s="21">
        <v>41408.376241393475</v>
      </c>
      <c r="K25" s="21">
        <v>40907.792289577286</v>
      </c>
      <c r="L25" s="21">
        <v>41372.64652625235</v>
      </c>
      <c r="M25" s="21">
        <v>42132.920097156326</v>
      </c>
      <c r="N25" s="21">
        <v>42358.87158822498</v>
      </c>
      <c r="O25" s="21">
        <v>43755.07487785161</v>
      </c>
      <c r="P25" s="21">
        <v>44835.73682350285</v>
      </c>
    </row>
    <row r="26" spans="1:16" ht="11.25">
      <c r="A26" s="14" t="s">
        <v>6</v>
      </c>
      <c r="B26" s="21">
        <v>76003</v>
      </c>
      <c r="C26" s="21">
        <v>85495.4</v>
      </c>
      <c r="D26" s="21">
        <v>97185</v>
      </c>
      <c r="E26" s="21">
        <v>104662</v>
      </c>
      <c r="F26" s="21">
        <v>112417.56178332532</v>
      </c>
      <c r="G26" s="21">
        <v>132225.50761956532</v>
      </c>
      <c r="H26" s="21">
        <v>141802.2577731617</v>
      </c>
      <c r="I26" s="21">
        <v>144384.70283181273</v>
      </c>
      <c r="J26" s="21">
        <v>145812.00530212978</v>
      </c>
      <c r="K26" s="21">
        <v>154472.24378170635</v>
      </c>
      <c r="L26" s="21">
        <v>155925.7454312968</v>
      </c>
      <c r="M26" s="21">
        <v>157578.6568608759</v>
      </c>
      <c r="N26" s="21">
        <v>159411.14405419922</v>
      </c>
      <c r="O26" s="21">
        <v>153138.98714039923</v>
      </c>
      <c r="P26" s="21">
        <v>156139.08834658627</v>
      </c>
    </row>
    <row r="27" spans="1:16" ht="11.2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1.2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1.25">
      <c r="A29" s="12" t="s">
        <v>190</v>
      </c>
      <c r="B29" s="16">
        <f>+SUM(B30,B34,B39,B43)</f>
        <v>171055.37270721438</v>
      </c>
      <c r="C29" s="16">
        <f aca="true" t="shared" si="10" ref="C29:P29">+SUM(C30,C34,C39,C43)</f>
        <v>185393.576723155</v>
      </c>
      <c r="D29" s="16">
        <f t="shared" si="10"/>
        <v>157587.18435988386</v>
      </c>
      <c r="E29" s="16">
        <f t="shared" si="10"/>
        <v>181232.4986885855</v>
      </c>
      <c r="F29" s="16">
        <f t="shared" si="10"/>
        <v>200380.69770747185</v>
      </c>
      <c r="G29" s="16">
        <f t="shared" si="10"/>
        <v>206755.2835253573</v>
      </c>
      <c r="H29" s="16">
        <f t="shared" si="10"/>
        <v>206108.01307968496</v>
      </c>
      <c r="I29" s="16">
        <f t="shared" si="10"/>
        <v>200437.98325543792</v>
      </c>
      <c r="J29" s="16">
        <f t="shared" si="10"/>
        <v>213171.61181238532</v>
      </c>
      <c r="K29" s="16">
        <f t="shared" si="10"/>
        <v>215278.87725873914</v>
      </c>
      <c r="L29" s="16">
        <f t="shared" si="10"/>
        <v>223791.1818907772</v>
      </c>
      <c r="M29" s="16">
        <f t="shared" si="10"/>
        <v>239499.9817436863</v>
      </c>
      <c r="N29" s="16">
        <f t="shared" si="10"/>
        <v>245583.68955234517</v>
      </c>
      <c r="O29" s="16">
        <f t="shared" si="10"/>
        <v>246480.5908157377</v>
      </c>
      <c r="P29" s="16">
        <f t="shared" si="10"/>
        <v>273351.1895350664</v>
      </c>
    </row>
    <row r="30" spans="1:16" s="17" customFormat="1" ht="11.25">
      <c r="A30" s="18" t="s">
        <v>185</v>
      </c>
      <c r="B30" s="16">
        <f>+SUM(B31:B33)</f>
        <v>872.048744434142</v>
      </c>
      <c r="C30" s="16">
        <f aca="true" t="shared" si="11" ref="C30:P30">+SUM(C31:C33)</f>
        <v>3758.75466729682</v>
      </c>
      <c r="D30" s="16">
        <f t="shared" si="11"/>
        <v>4543.584058983716</v>
      </c>
      <c r="E30" s="16">
        <f t="shared" si="11"/>
        <v>5556.715830927199</v>
      </c>
      <c r="F30" s="16">
        <f t="shared" si="11"/>
        <v>2598.8630833204993</v>
      </c>
      <c r="G30" s="16">
        <f t="shared" si="11"/>
        <v>7590.484801964998</v>
      </c>
      <c r="H30" s="16">
        <f t="shared" si="11"/>
        <v>5601.266841375058</v>
      </c>
      <c r="I30" s="16">
        <f t="shared" si="11"/>
        <v>3598.4628888204497</v>
      </c>
      <c r="J30" s="16">
        <f t="shared" si="11"/>
        <v>6644.782554257999</v>
      </c>
      <c r="K30" s="16">
        <f t="shared" si="11"/>
        <v>13958.017491086786</v>
      </c>
      <c r="L30" s="16">
        <f t="shared" si="11"/>
        <v>19360.501402892398</v>
      </c>
      <c r="M30" s="16">
        <f t="shared" si="11"/>
        <v>20077.61396219758</v>
      </c>
      <c r="N30" s="16">
        <f t="shared" si="11"/>
        <v>18330.903704096017</v>
      </c>
      <c r="O30" s="16">
        <f t="shared" si="11"/>
        <v>13050.783054902555</v>
      </c>
      <c r="P30" s="16">
        <f t="shared" si="11"/>
        <v>13416.590786813877</v>
      </c>
    </row>
    <row r="31" spans="1:16" ht="11.25">
      <c r="A31" s="14" t="s">
        <v>4</v>
      </c>
      <c r="B31" s="15">
        <v>872.048744434142</v>
      </c>
      <c r="C31" s="15">
        <v>2238.75466729682</v>
      </c>
      <c r="D31" s="15">
        <v>253.58405898371612</v>
      </c>
      <c r="E31" s="15">
        <v>1.408102443110583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496.54041725891443</v>
      </c>
      <c r="M31" s="15">
        <v>2129.6703235423824</v>
      </c>
      <c r="N31" s="15">
        <v>1983.634344577925</v>
      </c>
      <c r="O31" s="15">
        <v>703.1131751957151</v>
      </c>
      <c r="P31" s="15">
        <v>953.9</v>
      </c>
    </row>
    <row r="32" spans="1:16" ht="11.25">
      <c r="A32" s="14" t="s">
        <v>21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ht="11.25">
      <c r="A33" s="14" t="s">
        <v>6</v>
      </c>
      <c r="B33" s="15">
        <v>0</v>
      </c>
      <c r="C33" s="15">
        <v>1520</v>
      </c>
      <c r="D33" s="15">
        <v>4290</v>
      </c>
      <c r="E33" s="15">
        <v>5555.307728484088</v>
      </c>
      <c r="F33" s="15">
        <v>2598.8630833204993</v>
      </c>
      <c r="G33" s="15">
        <v>7590.484801964998</v>
      </c>
      <c r="H33" s="15">
        <v>5601.266841375058</v>
      </c>
      <c r="I33" s="15">
        <v>3598.4628888204497</v>
      </c>
      <c r="J33" s="15">
        <v>6644.782554257999</v>
      </c>
      <c r="K33" s="15">
        <v>13958.017491086786</v>
      </c>
      <c r="L33" s="15">
        <v>18863.960985633483</v>
      </c>
      <c r="M33" s="15">
        <v>17947.9436386552</v>
      </c>
      <c r="N33" s="15">
        <v>16347.269359518092</v>
      </c>
      <c r="O33" s="15">
        <v>12347.66987970684</v>
      </c>
      <c r="P33" s="15">
        <v>12462.690786813877</v>
      </c>
    </row>
    <row r="34" spans="1:16" s="17" customFormat="1" ht="11.25">
      <c r="A34" s="18" t="s">
        <v>186</v>
      </c>
      <c r="B34" s="16">
        <f>+SUM(B35:B38)</f>
        <v>9960.338615000463</v>
      </c>
      <c r="C34" s="16">
        <f aca="true" t="shared" si="12" ref="C34:P34">+SUM(C35:C38)</f>
        <v>10425.89365458124</v>
      </c>
      <c r="D34" s="16">
        <f t="shared" si="12"/>
        <v>8045.513577143849</v>
      </c>
      <c r="E34" s="16">
        <f t="shared" si="12"/>
        <v>8260.74131227814</v>
      </c>
      <c r="F34" s="16">
        <f t="shared" si="12"/>
        <v>9048.06201017171</v>
      </c>
      <c r="G34" s="16">
        <f t="shared" si="12"/>
        <v>10021.479464432276</v>
      </c>
      <c r="H34" s="16">
        <f t="shared" si="12"/>
        <v>9464.915178598527</v>
      </c>
      <c r="I34" s="16">
        <f t="shared" si="12"/>
        <v>9973.447152662167</v>
      </c>
      <c r="J34" s="16">
        <f t="shared" si="12"/>
        <v>10186.526271201417</v>
      </c>
      <c r="K34" s="16">
        <f t="shared" si="12"/>
        <v>13204.71107409201</v>
      </c>
      <c r="L34" s="16">
        <f t="shared" si="12"/>
        <v>10603.465217850604</v>
      </c>
      <c r="M34" s="16">
        <f t="shared" si="12"/>
        <v>10955.26414066981</v>
      </c>
      <c r="N34" s="16">
        <f t="shared" si="12"/>
        <v>11384.765473124999</v>
      </c>
      <c r="O34" s="16">
        <f t="shared" si="12"/>
        <v>11318.358192261092</v>
      </c>
      <c r="P34" s="16">
        <f t="shared" si="12"/>
        <v>12972.805274785094</v>
      </c>
    </row>
    <row r="35" spans="1:16" ht="11.25">
      <c r="A35" s="14" t="s">
        <v>1</v>
      </c>
      <c r="B35" s="21">
        <v>3044</v>
      </c>
      <c r="C35" s="21">
        <v>3376</v>
      </c>
      <c r="D35" s="21">
        <v>3668</v>
      </c>
      <c r="E35" s="21">
        <v>4123.505436713539</v>
      </c>
      <c r="F35" s="21">
        <v>4353.452934376672</v>
      </c>
      <c r="G35" s="21">
        <v>5049.3973233890065</v>
      </c>
      <c r="H35" s="21">
        <v>5755</v>
      </c>
      <c r="I35" s="21">
        <v>5785.015765718987</v>
      </c>
      <c r="J35" s="21">
        <v>5704.345677388084</v>
      </c>
      <c r="K35" s="21">
        <v>6596.124773910049</v>
      </c>
      <c r="L35" s="21">
        <v>4148.84737234182</v>
      </c>
      <c r="M35" s="21">
        <v>4455.21147462714</v>
      </c>
      <c r="N35" s="21">
        <v>4348.615804228611</v>
      </c>
      <c r="O35" s="21">
        <v>4620.155721530543</v>
      </c>
      <c r="P35" s="21">
        <v>4822.493302550511</v>
      </c>
    </row>
    <row r="36" spans="1:16" ht="11.25">
      <c r="A36" s="14" t="s">
        <v>4</v>
      </c>
      <c r="B36" s="15">
        <v>4321.8919442004635</v>
      </c>
      <c r="C36" s="15">
        <v>3865.3737655412388</v>
      </c>
      <c r="D36" s="15">
        <v>1361.2703273638497</v>
      </c>
      <c r="E36" s="15">
        <v>2376.6448964845995</v>
      </c>
      <c r="F36" s="15">
        <v>2935.6756648250384</v>
      </c>
      <c r="G36" s="15">
        <v>2142.5883551732695</v>
      </c>
      <c r="H36" s="15">
        <v>1876.1706276985278</v>
      </c>
      <c r="I36" s="15">
        <v>2368.00880249318</v>
      </c>
      <c r="J36" s="15">
        <v>2936.8091962733333</v>
      </c>
      <c r="K36" s="15">
        <v>3952.4060041519597</v>
      </c>
      <c r="L36" s="15">
        <v>4073.257300538783</v>
      </c>
      <c r="M36" s="15">
        <v>4457.309938182668</v>
      </c>
      <c r="N36" s="15">
        <v>4837.920357616388</v>
      </c>
      <c r="O36" s="15">
        <v>4566.942844650548</v>
      </c>
      <c r="P36" s="15">
        <v>5853.719466806091</v>
      </c>
    </row>
    <row r="37" spans="1:16" ht="11.25">
      <c r="A37" s="14" t="s">
        <v>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ht="11.25">
      <c r="A38" s="14" t="s">
        <v>6</v>
      </c>
      <c r="B38" s="15">
        <v>2594.4466708</v>
      </c>
      <c r="C38" s="15">
        <v>3184.5198890400006</v>
      </c>
      <c r="D38" s="15">
        <v>3016.243249779999</v>
      </c>
      <c r="E38" s="15">
        <v>1760.5909790800006</v>
      </c>
      <c r="F38" s="15">
        <v>1758.9334109700003</v>
      </c>
      <c r="G38" s="15">
        <v>2829.4937858699996</v>
      </c>
      <c r="H38" s="15">
        <v>1833.7445508999997</v>
      </c>
      <c r="I38" s="15">
        <v>1820.42258445</v>
      </c>
      <c r="J38" s="15">
        <v>1545.37139754</v>
      </c>
      <c r="K38" s="15">
        <v>2656.18029603</v>
      </c>
      <c r="L38" s="15">
        <v>2381.3605449700003</v>
      </c>
      <c r="M38" s="15">
        <v>2042.7427278599998</v>
      </c>
      <c r="N38" s="15">
        <v>2198.2293112800003</v>
      </c>
      <c r="O38" s="15">
        <v>2131.25962608</v>
      </c>
      <c r="P38" s="15">
        <v>2296.5925054284926</v>
      </c>
    </row>
    <row r="39" spans="1:16" s="17" customFormat="1" ht="11.25">
      <c r="A39" s="18" t="s">
        <v>187</v>
      </c>
      <c r="B39" s="16">
        <f>+SUM(B40:B42)</f>
        <v>70716.72013394126</v>
      </c>
      <c r="C39" s="16">
        <f aca="true" t="shared" si="13" ref="C39:P39">+SUM(C40:C42)</f>
        <v>73260.79007720448</v>
      </c>
      <c r="D39" s="16">
        <f t="shared" si="13"/>
        <v>41573.26874676137</v>
      </c>
      <c r="E39" s="16">
        <f t="shared" si="13"/>
        <v>61970.66866835069</v>
      </c>
      <c r="F39" s="16">
        <f t="shared" si="13"/>
        <v>72064.31926709837</v>
      </c>
      <c r="G39" s="16">
        <f t="shared" si="13"/>
        <v>63590.44350768911</v>
      </c>
      <c r="H39" s="16">
        <f t="shared" si="13"/>
        <v>62269.439495582075</v>
      </c>
      <c r="I39" s="16">
        <f t="shared" si="13"/>
        <v>67483.94996395137</v>
      </c>
      <c r="J39" s="16">
        <f t="shared" si="13"/>
        <v>73374.32990250105</v>
      </c>
      <c r="K39" s="16">
        <f t="shared" si="13"/>
        <v>73841.94328866838</v>
      </c>
      <c r="L39" s="16">
        <f t="shared" si="13"/>
        <v>83680.80792318449</v>
      </c>
      <c r="M39" s="16">
        <f t="shared" si="13"/>
        <v>99897.45662407688</v>
      </c>
      <c r="N39" s="16">
        <f t="shared" si="13"/>
        <v>105913.91121162131</v>
      </c>
      <c r="O39" s="16">
        <f t="shared" si="13"/>
        <v>113151.9380820079</v>
      </c>
      <c r="P39" s="16">
        <f t="shared" si="13"/>
        <v>128669.65087620332</v>
      </c>
    </row>
    <row r="40" spans="1:16" ht="11.25">
      <c r="A40" s="14" t="s">
        <v>4</v>
      </c>
      <c r="B40" s="15">
        <v>42087.375810997204</v>
      </c>
      <c r="C40" s="15">
        <v>44565.605874019995</v>
      </c>
      <c r="D40" s="15">
        <v>16196.136902724273</v>
      </c>
      <c r="E40" s="15">
        <v>33886.65979232432</v>
      </c>
      <c r="F40" s="15">
        <v>38479.890786202996</v>
      </c>
      <c r="G40" s="15">
        <v>30523.917992123115</v>
      </c>
      <c r="H40" s="15">
        <v>30853.91110087046</v>
      </c>
      <c r="I40" s="15">
        <v>34205.01057246425</v>
      </c>
      <c r="J40" s="15">
        <v>41325.64339711713</v>
      </c>
      <c r="K40" s="15">
        <v>40860.33626100631</v>
      </c>
      <c r="L40" s="15">
        <v>50752.01280667375</v>
      </c>
      <c r="M40" s="15">
        <v>68629.91740506687</v>
      </c>
      <c r="N40" s="15">
        <v>74771.90098672693</v>
      </c>
      <c r="O40" s="15">
        <v>81758.13646249742</v>
      </c>
      <c r="P40" s="15">
        <v>97105.79170122315</v>
      </c>
    </row>
    <row r="41" spans="1:16" ht="11.25">
      <c r="A41" s="14" t="s">
        <v>21</v>
      </c>
      <c r="B41" s="15">
        <v>5322.620046933341</v>
      </c>
      <c r="C41" s="15">
        <v>4641.436345146647</v>
      </c>
      <c r="D41" s="15">
        <v>1177.6169076538104</v>
      </c>
      <c r="E41" s="15">
        <v>2282.9094826039936</v>
      </c>
      <c r="F41" s="15">
        <v>6669.069164524745</v>
      </c>
      <c r="G41" s="15">
        <v>4805.538619290465</v>
      </c>
      <c r="H41" s="15">
        <v>2687.183484318679</v>
      </c>
      <c r="I41" s="15">
        <v>3588.5315556040905</v>
      </c>
      <c r="J41" s="15">
        <v>2770.9822347097333</v>
      </c>
      <c r="K41" s="15">
        <v>3591.710625056513</v>
      </c>
      <c r="L41" s="15">
        <v>3311.0920029551</v>
      </c>
      <c r="M41" s="15">
        <v>3122.7018535198117</v>
      </c>
      <c r="N41" s="15">
        <v>3034.3343698159165</v>
      </c>
      <c r="O41" s="15">
        <v>2981.493136363758</v>
      </c>
      <c r="P41" s="15">
        <v>3000</v>
      </c>
    </row>
    <row r="42" spans="1:16" ht="11.25">
      <c r="A42" s="14" t="s">
        <v>6</v>
      </c>
      <c r="B42" s="15">
        <v>23306.724276010707</v>
      </c>
      <c r="C42" s="15">
        <v>24053.747858037837</v>
      </c>
      <c r="D42" s="15">
        <v>24199.514936383286</v>
      </c>
      <c r="E42" s="15">
        <v>25801.09939342238</v>
      </c>
      <c r="F42" s="15">
        <v>26915.359316370632</v>
      </c>
      <c r="G42" s="15">
        <v>28260.986896275528</v>
      </c>
      <c r="H42" s="15">
        <v>28728.344910392938</v>
      </c>
      <c r="I42" s="15">
        <v>29690.40783588303</v>
      </c>
      <c r="J42" s="15">
        <v>29277.70427067419</v>
      </c>
      <c r="K42" s="15">
        <v>29389.896402605562</v>
      </c>
      <c r="L42" s="15">
        <v>29617.703113555635</v>
      </c>
      <c r="M42" s="15">
        <v>28144.837365490203</v>
      </c>
      <c r="N42" s="15">
        <v>28107.67585507845</v>
      </c>
      <c r="O42" s="15">
        <v>28412.30848314672</v>
      </c>
      <c r="P42" s="15">
        <v>28563.85917498017</v>
      </c>
    </row>
    <row r="43" spans="1:16" s="17" customFormat="1" ht="11.25">
      <c r="A43" s="18" t="s">
        <v>188</v>
      </c>
      <c r="B43" s="16">
        <f>+SUM(B44:B47)</f>
        <v>89506.26521383853</v>
      </c>
      <c r="C43" s="16">
        <f aca="true" t="shared" si="14" ref="C43:P43">+SUM(C44:C47)</f>
        <v>97948.13832407247</v>
      </c>
      <c r="D43" s="16">
        <f t="shared" si="14"/>
        <v>103424.81797699492</v>
      </c>
      <c r="E43" s="16">
        <f t="shared" si="14"/>
        <v>105444.37287702947</v>
      </c>
      <c r="F43" s="16">
        <f t="shared" si="14"/>
        <v>116669.45334688126</v>
      </c>
      <c r="G43" s="16">
        <f t="shared" si="14"/>
        <v>125552.87575127091</v>
      </c>
      <c r="H43" s="16">
        <f t="shared" si="14"/>
        <v>128772.3915641293</v>
      </c>
      <c r="I43" s="16">
        <f t="shared" si="14"/>
        <v>119382.12325000395</v>
      </c>
      <c r="J43" s="16">
        <f t="shared" si="14"/>
        <v>122965.97308442486</v>
      </c>
      <c r="K43" s="16">
        <f t="shared" si="14"/>
        <v>114274.20540489198</v>
      </c>
      <c r="L43" s="16">
        <f t="shared" si="14"/>
        <v>110146.40734684971</v>
      </c>
      <c r="M43" s="16">
        <f t="shared" si="14"/>
        <v>108569.64701674205</v>
      </c>
      <c r="N43" s="16">
        <f t="shared" si="14"/>
        <v>109954.10916350284</v>
      </c>
      <c r="O43" s="16">
        <f t="shared" si="14"/>
        <v>108959.51148656616</v>
      </c>
      <c r="P43" s="16">
        <f t="shared" si="14"/>
        <v>118292.14259726414</v>
      </c>
    </row>
    <row r="44" spans="1:16" ht="11.25">
      <c r="A44" s="14" t="s">
        <v>1</v>
      </c>
      <c r="B44" s="21">
        <v>56838.2138642833</v>
      </c>
      <c r="C44" s="21">
        <v>62849.687649804975</v>
      </c>
      <c r="D44" s="21">
        <v>71567.0828839151</v>
      </c>
      <c r="E44" s="21">
        <v>74081.6446177289</v>
      </c>
      <c r="F44" s="21">
        <v>81237.12744936504</v>
      </c>
      <c r="G44" s="21">
        <v>87245.59981512275</v>
      </c>
      <c r="H44" s="21">
        <v>92950.6189769957</v>
      </c>
      <c r="I44" s="21">
        <v>82552.64397849733</v>
      </c>
      <c r="J44" s="21">
        <v>84011.58799173913</v>
      </c>
      <c r="K44" s="21">
        <v>73176.88110713125</v>
      </c>
      <c r="L44" s="21">
        <v>70131.72078482676</v>
      </c>
      <c r="M44" s="21">
        <v>69222.02107267716</v>
      </c>
      <c r="N44" s="21">
        <v>69079.54304972658</v>
      </c>
      <c r="O44" s="21">
        <v>67490.22690454917</v>
      </c>
      <c r="P44" s="21">
        <v>70697.1640348798</v>
      </c>
    </row>
    <row r="45" spans="1:16" ht="11.25">
      <c r="A45" s="14" t="s">
        <v>4</v>
      </c>
      <c r="B45" s="15">
        <v>13445.918674325305</v>
      </c>
      <c r="C45" s="15">
        <v>14142.32166367774</v>
      </c>
      <c r="D45" s="15">
        <v>7166.790852009919</v>
      </c>
      <c r="E45" s="15">
        <v>8473.600955210557</v>
      </c>
      <c r="F45" s="15">
        <v>9846.375705516217</v>
      </c>
      <c r="G45" s="15">
        <v>8414.038315517973</v>
      </c>
      <c r="H45" s="15">
        <v>6806.6813056435185</v>
      </c>
      <c r="I45" s="15">
        <v>9411.00418900646</v>
      </c>
      <c r="J45" s="15">
        <v>13985.931446335619</v>
      </c>
      <c r="K45" s="15">
        <v>14648.03052298089</v>
      </c>
      <c r="L45" s="15">
        <v>14485.541701473296</v>
      </c>
      <c r="M45" s="15">
        <v>15373.345195585003</v>
      </c>
      <c r="N45" s="15">
        <v>17719.10587165934</v>
      </c>
      <c r="O45" s="15">
        <v>18593.721767643543</v>
      </c>
      <c r="P45" s="15">
        <v>24708.415748010877</v>
      </c>
    </row>
    <row r="46" spans="1:16" ht="11.25">
      <c r="A46" s="14" t="s">
        <v>21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1.25">
      <c r="A47" s="14" t="s">
        <v>6</v>
      </c>
      <c r="B47" s="15">
        <v>19222.132675229917</v>
      </c>
      <c r="C47" s="15">
        <v>20956.129010589757</v>
      </c>
      <c r="D47" s="15">
        <v>24690.944241069894</v>
      </c>
      <c r="E47" s="15">
        <v>22889.127304090005</v>
      </c>
      <c r="F47" s="15">
        <v>25585.950192</v>
      </c>
      <c r="G47" s="15">
        <v>29893.237620630192</v>
      </c>
      <c r="H47" s="15">
        <v>29015.091281490077</v>
      </c>
      <c r="I47" s="15">
        <v>27418.475082500154</v>
      </c>
      <c r="J47" s="15">
        <v>24968.453646350117</v>
      </c>
      <c r="K47" s="15">
        <v>26449.29377477984</v>
      </c>
      <c r="L47" s="15">
        <v>25529.144860549663</v>
      </c>
      <c r="M47" s="15">
        <v>23974.280748479883</v>
      </c>
      <c r="N47" s="15">
        <v>23155.46024211692</v>
      </c>
      <c r="O47" s="15">
        <v>22875.562814373458</v>
      </c>
      <c r="P47" s="15">
        <v>22886.56281437346</v>
      </c>
    </row>
    <row r="48" spans="1:16" ht="11.25">
      <c r="A48" s="1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50" ht="11.25">
      <c r="A50" s="1" t="s">
        <v>189</v>
      </c>
    </row>
    <row r="52" spans="2:16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</sheetData>
  <sheetProtection/>
  <mergeCells count="10">
    <mergeCell ref="F3:F4"/>
    <mergeCell ref="G3:G4"/>
    <mergeCell ref="B3:B4"/>
    <mergeCell ref="C3:C4"/>
    <mergeCell ref="D3:D4"/>
    <mergeCell ref="E3:E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5"/>
  <cols>
    <col min="1" max="1" width="51.57421875" style="1" bestFit="1" customWidth="1"/>
    <col min="2" max="16" width="8.7109375" style="1" customWidth="1"/>
    <col min="17" max="16384" width="11.421875" style="1" customWidth="1"/>
  </cols>
  <sheetData>
    <row r="1" ht="12">
      <c r="A1" s="66" t="s">
        <v>166</v>
      </c>
    </row>
    <row r="2" ht="12">
      <c r="A2" s="80" t="s">
        <v>34</v>
      </c>
    </row>
    <row r="3" spans="1:16" ht="11.25">
      <c r="A3" s="4"/>
      <c r="B3" s="83">
        <v>2006</v>
      </c>
      <c r="C3" s="83">
        <v>2007</v>
      </c>
      <c r="D3" s="83">
        <v>2008</v>
      </c>
      <c r="E3" s="83">
        <v>2009</v>
      </c>
      <c r="F3" s="83">
        <v>2010</v>
      </c>
      <c r="G3" s="83">
        <v>2011</v>
      </c>
      <c r="H3" s="83">
        <v>2012</v>
      </c>
      <c r="I3" s="83">
        <v>2013</v>
      </c>
      <c r="J3" s="83">
        <v>2014</v>
      </c>
      <c r="K3" s="83" t="s">
        <v>173</v>
      </c>
      <c r="L3" s="7" t="s">
        <v>12</v>
      </c>
      <c r="M3" s="7"/>
      <c r="N3" s="7"/>
      <c r="O3" s="71"/>
      <c r="P3" s="8" t="s">
        <v>13</v>
      </c>
    </row>
    <row r="4" spans="1:16" ht="11.25">
      <c r="A4" s="2"/>
      <c r="B4" s="84"/>
      <c r="C4" s="84" t="s">
        <v>17</v>
      </c>
      <c r="D4" s="84" t="s">
        <v>17</v>
      </c>
      <c r="E4" s="84" t="s">
        <v>17</v>
      </c>
      <c r="F4" s="84" t="s">
        <v>17</v>
      </c>
      <c r="G4" s="84" t="s">
        <v>17</v>
      </c>
      <c r="H4" s="84" t="s">
        <v>17</v>
      </c>
      <c r="I4" s="84" t="s">
        <v>17</v>
      </c>
      <c r="J4" s="84" t="s">
        <v>17</v>
      </c>
      <c r="K4" s="84" t="s">
        <v>17</v>
      </c>
      <c r="L4" s="6" t="s">
        <v>14</v>
      </c>
      <c r="M4" s="9" t="s">
        <v>15</v>
      </c>
      <c r="N4" s="10" t="s">
        <v>16</v>
      </c>
      <c r="O4" s="10" t="s">
        <v>17</v>
      </c>
      <c r="P4" s="10" t="s">
        <v>14</v>
      </c>
    </row>
    <row r="6" spans="1:16" ht="11.25">
      <c r="A6" s="17" t="s">
        <v>196</v>
      </c>
      <c r="B6" s="16">
        <f aca="true" t="shared" si="0" ref="B6:P6">+B8-B21</f>
        <v>44479.728341118156</v>
      </c>
      <c r="C6" s="16">
        <f t="shared" si="0"/>
        <v>48460.91839000204</v>
      </c>
      <c r="D6" s="16">
        <f t="shared" si="0"/>
        <v>45307.735651613606</v>
      </c>
      <c r="E6" s="16">
        <f t="shared" si="0"/>
        <v>56473.20195543434</v>
      </c>
      <c r="F6" s="16">
        <f t="shared" si="0"/>
        <v>56856.38337941159</v>
      </c>
      <c r="G6" s="16">
        <f t="shared" si="0"/>
        <v>69300.93114586236</v>
      </c>
      <c r="H6" s="16">
        <f t="shared" si="0"/>
        <v>77905.87385388886</v>
      </c>
      <c r="I6" s="16">
        <f t="shared" si="0"/>
        <v>97734.09476578124</v>
      </c>
      <c r="J6" s="16">
        <f t="shared" si="0"/>
        <v>99498.87160255521</v>
      </c>
      <c r="K6" s="16">
        <f t="shared" si="0"/>
        <v>118049.20712688658</v>
      </c>
      <c r="L6" s="16">
        <f t="shared" si="0"/>
        <v>124358.53924061515</v>
      </c>
      <c r="M6" s="16">
        <f t="shared" si="0"/>
        <v>129462.6828293852</v>
      </c>
      <c r="N6" s="16">
        <f t="shared" si="0"/>
        <v>130333.15385198698</v>
      </c>
      <c r="O6" s="16">
        <f t="shared" si="0"/>
        <v>126759.27908596568</v>
      </c>
      <c r="P6" s="16">
        <f t="shared" si="0"/>
        <v>121774.9544468885</v>
      </c>
    </row>
    <row r="7" spans="2:16" ht="11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7" customFormat="1" ht="11.25">
      <c r="A8" s="12" t="s">
        <v>194</v>
      </c>
      <c r="B8" s="20">
        <f>+SUM(B9,B10,B13)</f>
        <v>133985.9935549567</v>
      </c>
      <c r="C8" s="20">
        <f aca="true" t="shared" si="1" ref="C8:P8">+SUM(C9,C10,C13)</f>
        <v>146409.0567140745</v>
      </c>
      <c r="D8" s="20">
        <f t="shared" si="1"/>
        <v>148732.55362860853</v>
      </c>
      <c r="E8" s="20">
        <f t="shared" si="1"/>
        <v>161917.5748324638</v>
      </c>
      <c r="F8" s="20">
        <f t="shared" si="1"/>
        <v>173525.83672629285</v>
      </c>
      <c r="G8" s="20">
        <f t="shared" si="1"/>
        <v>194853.80689713327</v>
      </c>
      <c r="H8" s="20">
        <f t="shared" si="1"/>
        <v>206678.26541801816</v>
      </c>
      <c r="I8" s="20">
        <f t="shared" si="1"/>
        <v>217116.21801578518</v>
      </c>
      <c r="J8" s="20">
        <f t="shared" si="1"/>
        <v>222464.84468698007</v>
      </c>
      <c r="K8" s="20">
        <f t="shared" si="1"/>
        <v>232323.41253177857</v>
      </c>
      <c r="L8" s="20">
        <f t="shared" si="1"/>
        <v>234504.94658746486</v>
      </c>
      <c r="M8" s="20">
        <f t="shared" si="1"/>
        <v>238032.32984612725</v>
      </c>
      <c r="N8" s="20">
        <f t="shared" si="1"/>
        <v>240287.26301548982</v>
      </c>
      <c r="O8" s="20">
        <f t="shared" si="1"/>
        <v>235718.79057253184</v>
      </c>
      <c r="P8" s="20">
        <f t="shared" si="1"/>
        <v>240067.09704415264</v>
      </c>
    </row>
    <row r="9" spans="1:16" s="17" customFormat="1" ht="11.25">
      <c r="A9" s="18" t="s">
        <v>1</v>
      </c>
      <c r="B9" s="26">
        <v>24871.993554956698</v>
      </c>
      <c r="C9" s="26">
        <v>26486.656714074506</v>
      </c>
      <c r="D9" s="26">
        <v>27742.55362860854</v>
      </c>
      <c r="E9" s="26">
        <v>28413.574832463793</v>
      </c>
      <c r="F9" s="26">
        <v>29409.335512855603</v>
      </c>
      <c r="G9" s="26">
        <v>30984.335512855603</v>
      </c>
      <c r="H9" s="26">
        <v>31929.2355128556</v>
      </c>
      <c r="I9" s="26">
        <v>33504.763143456796</v>
      </c>
      <c r="J9" s="26">
        <v>35244.4631434568</v>
      </c>
      <c r="K9" s="26">
        <v>36943.37646049494</v>
      </c>
      <c r="L9" s="26">
        <v>37206.55462991573</v>
      </c>
      <c r="M9" s="26">
        <v>38320.752888095034</v>
      </c>
      <c r="N9" s="26">
        <v>38517.24737306563</v>
      </c>
      <c r="O9" s="26">
        <v>38824.728554281</v>
      </c>
      <c r="P9" s="26">
        <v>39092.271874063525</v>
      </c>
    </row>
    <row r="10" spans="1:16" s="17" customFormat="1" ht="11.25">
      <c r="A10" s="18" t="s">
        <v>4</v>
      </c>
      <c r="B10" s="20">
        <f>+SUM(B11:B12)</f>
        <v>33111</v>
      </c>
      <c r="C10" s="20">
        <f aca="true" t="shared" si="2" ref="C10:P10">+SUM(C11:C12)</f>
        <v>34427</v>
      </c>
      <c r="D10" s="20">
        <f t="shared" si="2"/>
        <v>23805</v>
      </c>
      <c r="E10" s="20">
        <f t="shared" si="2"/>
        <v>28842</v>
      </c>
      <c r="F10" s="20">
        <f t="shared" si="2"/>
        <v>31698.93943011191</v>
      </c>
      <c r="G10" s="20">
        <f t="shared" si="2"/>
        <v>31643.963764712338</v>
      </c>
      <c r="H10" s="20">
        <f t="shared" si="2"/>
        <v>32946.77213200086</v>
      </c>
      <c r="I10" s="20">
        <f t="shared" si="2"/>
        <v>39226.752040515654</v>
      </c>
      <c r="J10" s="20">
        <f t="shared" si="2"/>
        <v>41408.376241393475</v>
      </c>
      <c r="K10" s="20">
        <f t="shared" si="2"/>
        <v>40907.792289577286</v>
      </c>
      <c r="L10" s="20">
        <f t="shared" si="2"/>
        <v>41372.64652625235</v>
      </c>
      <c r="M10" s="20">
        <f t="shared" si="2"/>
        <v>42132.920097156326</v>
      </c>
      <c r="N10" s="20">
        <f t="shared" si="2"/>
        <v>42358.87158822498</v>
      </c>
      <c r="O10" s="20">
        <f t="shared" si="2"/>
        <v>43755.07487785161</v>
      </c>
      <c r="P10" s="20">
        <f t="shared" si="2"/>
        <v>44835.73682350285</v>
      </c>
    </row>
    <row r="11" spans="1:16" ht="11.25">
      <c r="A11" s="14" t="s">
        <v>29</v>
      </c>
      <c r="B11" s="21">
        <v>17637</v>
      </c>
      <c r="C11" s="21">
        <v>20248</v>
      </c>
      <c r="D11" s="21">
        <v>12244</v>
      </c>
      <c r="E11" s="21">
        <v>16051</v>
      </c>
      <c r="F11" s="21">
        <v>19089.93943011191</v>
      </c>
      <c r="G11" s="21">
        <v>19185.963764712338</v>
      </c>
      <c r="H11" s="21">
        <v>20349.772132000857</v>
      </c>
      <c r="I11" s="21">
        <v>25900.752040515654</v>
      </c>
      <c r="J11" s="21">
        <v>28090.47247280732</v>
      </c>
      <c r="K11" s="21">
        <v>26776.959505241706</v>
      </c>
      <c r="L11" s="21">
        <v>27233.538326608872</v>
      </c>
      <c r="M11" s="21">
        <v>27628.60886527326</v>
      </c>
      <c r="N11" s="21">
        <v>28132.15746825446</v>
      </c>
      <c r="O11" s="21">
        <v>29575.360757881088</v>
      </c>
      <c r="P11" s="21">
        <v>30607.022703532326</v>
      </c>
    </row>
    <row r="12" spans="1:16" ht="11.25">
      <c r="A12" s="14" t="s">
        <v>5</v>
      </c>
      <c r="B12" s="21">
        <v>15474</v>
      </c>
      <c r="C12" s="21">
        <v>14179</v>
      </c>
      <c r="D12" s="21">
        <v>11561</v>
      </c>
      <c r="E12" s="21">
        <v>12791</v>
      </c>
      <c r="F12" s="21">
        <v>12609</v>
      </c>
      <c r="G12" s="21">
        <v>12458</v>
      </c>
      <c r="H12" s="21">
        <v>12597</v>
      </c>
      <c r="I12" s="21">
        <v>13326</v>
      </c>
      <c r="J12" s="21">
        <v>13317.903768586159</v>
      </c>
      <c r="K12" s="21">
        <v>14130.832784335578</v>
      </c>
      <c r="L12" s="21">
        <v>14139.108199643477</v>
      </c>
      <c r="M12" s="21">
        <v>14504.311231883066</v>
      </c>
      <c r="N12" s="21">
        <v>14226.714119970522</v>
      </c>
      <c r="O12" s="21">
        <v>14179.714119970522</v>
      </c>
      <c r="P12" s="21">
        <v>14228.714119970522</v>
      </c>
    </row>
    <row r="13" spans="1:16" s="17" customFormat="1" ht="11.25">
      <c r="A13" s="18" t="s">
        <v>6</v>
      </c>
      <c r="B13" s="20">
        <f>+SUM(B14:B19)</f>
        <v>76003</v>
      </c>
      <c r="C13" s="20">
        <f aca="true" t="shared" si="3" ref="C13:P13">+SUM(C14:C19)</f>
        <v>85495.4</v>
      </c>
      <c r="D13" s="20">
        <f t="shared" si="3"/>
        <v>97185</v>
      </c>
      <c r="E13" s="20">
        <f t="shared" si="3"/>
        <v>104662</v>
      </c>
      <c r="F13" s="20">
        <f t="shared" si="3"/>
        <v>112417.56178332532</v>
      </c>
      <c r="G13" s="20">
        <f t="shared" si="3"/>
        <v>132225.50761956532</v>
      </c>
      <c r="H13" s="20">
        <f t="shared" si="3"/>
        <v>141802.2577731617</v>
      </c>
      <c r="I13" s="20">
        <f t="shared" si="3"/>
        <v>144384.70283181273</v>
      </c>
      <c r="J13" s="20">
        <f t="shared" si="3"/>
        <v>145812.00530212978</v>
      </c>
      <c r="K13" s="20">
        <f t="shared" si="3"/>
        <v>154472.24378170635</v>
      </c>
      <c r="L13" s="20">
        <f t="shared" si="3"/>
        <v>155925.7454312968</v>
      </c>
      <c r="M13" s="20">
        <f t="shared" si="3"/>
        <v>157578.6568608759</v>
      </c>
      <c r="N13" s="20">
        <f t="shared" si="3"/>
        <v>159411.14405419922</v>
      </c>
      <c r="O13" s="20">
        <f t="shared" si="3"/>
        <v>153138.98714039923</v>
      </c>
      <c r="P13" s="20">
        <f t="shared" si="3"/>
        <v>156139.08834658627</v>
      </c>
    </row>
    <row r="14" spans="1:16" ht="11.25">
      <c r="A14" s="14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ht="11.25">
      <c r="A15" s="14" t="s">
        <v>19</v>
      </c>
      <c r="B15" s="21">
        <v>72764</v>
      </c>
      <c r="C15" s="21">
        <v>81305</v>
      </c>
      <c r="D15" s="21">
        <v>93339</v>
      </c>
      <c r="E15" s="21">
        <v>101280</v>
      </c>
      <c r="F15" s="21">
        <v>108072.56178332532</v>
      </c>
      <c r="G15" s="21">
        <v>126291.50761956532</v>
      </c>
      <c r="H15" s="21">
        <v>137041.2577731617</v>
      </c>
      <c r="I15" s="21">
        <v>138029.70283181273</v>
      </c>
      <c r="J15" s="21">
        <v>141921.00530212978</v>
      </c>
      <c r="K15" s="21">
        <v>150552.84378170635</v>
      </c>
      <c r="L15" s="21">
        <v>152927.91913341684</v>
      </c>
      <c r="M15" s="21">
        <v>154869.255042392</v>
      </c>
      <c r="N15" s="21">
        <v>156701.74223571533</v>
      </c>
      <c r="O15" s="21">
        <v>150429.58532191534</v>
      </c>
      <c r="P15" s="21">
        <v>153429.68652810238</v>
      </c>
    </row>
    <row r="16" spans="1:16" ht="11.25">
      <c r="A16" s="14" t="s">
        <v>20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ht="11.25">
      <c r="A17" s="14" t="s">
        <v>24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ht="11.25">
      <c r="A18" s="14" t="s">
        <v>22</v>
      </c>
      <c r="B18" s="21">
        <v>3239</v>
      </c>
      <c r="C18" s="21">
        <v>4190.4</v>
      </c>
      <c r="D18" s="21">
        <v>3846</v>
      </c>
      <c r="E18" s="21">
        <v>3382</v>
      </c>
      <c r="F18" s="21">
        <v>4345</v>
      </c>
      <c r="G18" s="21">
        <v>5934</v>
      </c>
      <c r="H18" s="21">
        <v>4761</v>
      </c>
      <c r="I18" s="21">
        <v>6355</v>
      </c>
      <c r="J18" s="21">
        <v>3891</v>
      </c>
      <c r="K18" s="21">
        <v>3919.4</v>
      </c>
      <c r="L18" s="21">
        <v>2997.8262978799376</v>
      </c>
      <c r="M18" s="21">
        <v>2709.4018184838983</v>
      </c>
      <c r="N18" s="21">
        <v>2709.4018184838983</v>
      </c>
      <c r="O18" s="21">
        <v>2709.4018184838983</v>
      </c>
      <c r="P18" s="21">
        <v>2709.4018184838983</v>
      </c>
    </row>
    <row r="19" spans="1:16" ht="11.25">
      <c r="A19" s="14" t="s">
        <v>39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11.25">
      <c r="A20" s="2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7" customFormat="1" ht="11.25">
      <c r="A21" s="12" t="s">
        <v>195</v>
      </c>
      <c r="B21" s="16">
        <f>+SUM(B22,B23,B26,B27)</f>
        <v>89506.26521383853</v>
      </c>
      <c r="C21" s="16">
        <f aca="true" t="shared" si="4" ref="C21:P21">+SUM(C22,C23,C26,C27)</f>
        <v>97948.13832407247</v>
      </c>
      <c r="D21" s="16">
        <f t="shared" si="4"/>
        <v>103424.81797699492</v>
      </c>
      <c r="E21" s="16">
        <f t="shared" si="4"/>
        <v>105444.37287702947</v>
      </c>
      <c r="F21" s="16">
        <f t="shared" si="4"/>
        <v>116669.45334688126</v>
      </c>
      <c r="G21" s="16">
        <f t="shared" si="4"/>
        <v>125552.87575127091</v>
      </c>
      <c r="H21" s="16">
        <f t="shared" si="4"/>
        <v>128772.3915641293</v>
      </c>
      <c r="I21" s="16">
        <f t="shared" si="4"/>
        <v>119382.12325000395</v>
      </c>
      <c r="J21" s="16">
        <f t="shared" si="4"/>
        <v>122965.97308442486</v>
      </c>
      <c r="K21" s="16">
        <f t="shared" si="4"/>
        <v>114274.20540489198</v>
      </c>
      <c r="L21" s="16">
        <f t="shared" si="4"/>
        <v>110146.40734684971</v>
      </c>
      <c r="M21" s="16">
        <f t="shared" si="4"/>
        <v>108569.64701674205</v>
      </c>
      <c r="N21" s="16">
        <f t="shared" si="4"/>
        <v>109954.10916350284</v>
      </c>
      <c r="O21" s="16">
        <f t="shared" si="4"/>
        <v>108959.51148656616</v>
      </c>
      <c r="P21" s="16">
        <f t="shared" si="4"/>
        <v>118292.14259726414</v>
      </c>
    </row>
    <row r="22" spans="1:16" s="17" customFormat="1" ht="11.25">
      <c r="A22" s="18" t="s">
        <v>1</v>
      </c>
      <c r="B22" s="20">
        <v>56838.2138642833</v>
      </c>
      <c r="C22" s="20">
        <v>62849.687649804975</v>
      </c>
      <c r="D22" s="20">
        <v>71567.0828839151</v>
      </c>
      <c r="E22" s="20">
        <v>74081.6446177289</v>
      </c>
      <c r="F22" s="20">
        <v>81237.12744936504</v>
      </c>
      <c r="G22" s="20">
        <v>87245.59981512275</v>
      </c>
      <c r="H22" s="20">
        <v>92950.6189769957</v>
      </c>
      <c r="I22" s="20">
        <v>82552.64397849733</v>
      </c>
      <c r="J22" s="20">
        <v>84011.58799173913</v>
      </c>
      <c r="K22" s="20">
        <v>73176.88110713125</v>
      </c>
      <c r="L22" s="20">
        <v>70131.72078482676</v>
      </c>
      <c r="M22" s="20">
        <v>69222.02107267716</v>
      </c>
      <c r="N22" s="20">
        <v>69079.54304972658</v>
      </c>
      <c r="O22" s="20">
        <v>67490.22690454917</v>
      </c>
      <c r="P22" s="20">
        <v>70697.1640348798</v>
      </c>
    </row>
    <row r="23" spans="1:16" s="17" customFormat="1" ht="11.25">
      <c r="A23" s="18" t="s">
        <v>4</v>
      </c>
      <c r="B23" s="16">
        <f>+SUM(B24:B25)</f>
        <v>13445.918674325305</v>
      </c>
      <c r="C23" s="16">
        <f aca="true" t="shared" si="5" ref="C23:P23">+SUM(C24:C25)</f>
        <v>14142.32166367774</v>
      </c>
      <c r="D23" s="16">
        <f t="shared" si="5"/>
        <v>7166.790852009919</v>
      </c>
      <c r="E23" s="16">
        <f t="shared" si="5"/>
        <v>8473.600955210557</v>
      </c>
      <c r="F23" s="16">
        <f t="shared" si="5"/>
        <v>9846.375705516217</v>
      </c>
      <c r="G23" s="16">
        <f t="shared" si="5"/>
        <v>8414.038315517973</v>
      </c>
      <c r="H23" s="16">
        <f t="shared" si="5"/>
        <v>6806.6813056435185</v>
      </c>
      <c r="I23" s="16">
        <f t="shared" si="5"/>
        <v>9411.00418900646</v>
      </c>
      <c r="J23" s="16">
        <f t="shared" si="5"/>
        <v>13985.931446335619</v>
      </c>
      <c r="K23" s="16">
        <f t="shared" si="5"/>
        <v>14648.03052298089</v>
      </c>
      <c r="L23" s="16">
        <f t="shared" si="5"/>
        <v>14485.541701473296</v>
      </c>
      <c r="M23" s="16">
        <f t="shared" si="5"/>
        <v>15373.345195585003</v>
      </c>
      <c r="N23" s="16">
        <f t="shared" si="5"/>
        <v>17719.10587165934</v>
      </c>
      <c r="O23" s="16">
        <f t="shared" si="5"/>
        <v>18593.721767643543</v>
      </c>
      <c r="P23" s="16">
        <f t="shared" si="5"/>
        <v>24708.415748010877</v>
      </c>
    </row>
    <row r="24" spans="1:16" ht="11.25">
      <c r="A24" s="14" t="s">
        <v>29</v>
      </c>
      <c r="B24" s="15">
        <v>3227.368191166175</v>
      </c>
      <c r="C24" s="15">
        <v>5408.7746332212</v>
      </c>
      <c r="D24" s="15">
        <v>2084.033921228076</v>
      </c>
      <c r="E24" s="15">
        <v>2567.0124006677397</v>
      </c>
      <c r="F24" s="15">
        <v>4422.925688106568</v>
      </c>
      <c r="G24" s="15">
        <v>3134.5644766667656</v>
      </c>
      <c r="H24" s="15">
        <v>2759.6997341318997</v>
      </c>
      <c r="I24" s="15">
        <v>4107.619833132798</v>
      </c>
      <c r="J24" s="15">
        <v>7933.460589731016</v>
      </c>
      <c r="K24" s="15">
        <v>6695.75723674223</v>
      </c>
      <c r="L24" s="15">
        <v>5457.085644346196</v>
      </c>
      <c r="M24" s="15">
        <v>6192.159337805832</v>
      </c>
      <c r="N24" s="15">
        <v>6409.472167962946</v>
      </c>
      <c r="O24" s="15">
        <v>7431.803046185128</v>
      </c>
      <c r="P24" s="15">
        <v>12068.503635027357</v>
      </c>
    </row>
    <row r="25" spans="1:16" ht="11.25">
      <c r="A25" s="14" t="s">
        <v>5</v>
      </c>
      <c r="B25" s="15">
        <v>10218.55048315913</v>
      </c>
      <c r="C25" s="15">
        <v>8733.54703045654</v>
      </c>
      <c r="D25" s="15">
        <v>5082.756930781843</v>
      </c>
      <c r="E25" s="15">
        <v>5906.588554542818</v>
      </c>
      <c r="F25" s="15">
        <v>5423.450017409648</v>
      </c>
      <c r="G25" s="15">
        <v>5279.473838851209</v>
      </c>
      <c r="H25" s="15">
        <v>4046.981571511619</v>
      </c>
      <c r="I25" s="15">
        <v>5303.384355873663</v>
      </c>
      <c r="J25" s="15">
        <v>6052.470856604603</v>
      </c>
      <c r="K25" s="15">
        <v>7952.273286238659</v>
      </c>
      <c r="L25" s="15">
        <v>9028.4560571271</v>
      </c>
      <c r="M25" s="15">
        <v>9181.18585777917</v>
      </c>
      <c r="N25" s="15">
        <v>11309.633703696394</v>
      </c>
      <c r="O25" s="15">
        <v>11161.918721458414</v>
      </c>
      <c r="P25" s="15">
        <v>12639.912112983518</v>
      </c>
    </row>
    <row r="26" spans="1:16" s="17" customFormat="1" ht="11.25">
      <c r="A26" s="18" t="s">
        <v>21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s="17" customFormat="1" ht="11.25">
      <c r="A27" s="18" t="s">
        <v>6</v>
      </c>
      <c r="B27" s="16">
        <f>+SUM(B28:B34)</f>
        <v>19222.132675229917</v>
      </c>
      <c r="C27" s="16">
        <f aca="true" t="shared" si="6" ref="C27:P27">+SUM(C28:C34)</f>
        <v>20956.129010589757</v>
      </c>
      <c r="D27" s="16">
        <f t="shared" si="6"/>
        <v>24690.944241069894</v>
      </c>
      <c r="E27" s="16">
        <f t="shared" si="6"/>
        <v>22889.127304090005</v>
      </c>
      <c r="F27" s="16">
        <f t="shared" si="6"/>
        <v>25585.950192</v>
      </c>
      <c r="G27" s="16">
        <f t="shared" si="6"/>
        <v>29893.237620630192</v>
      </c>
      <c r="H27" s="16">
        <f t="shared" si="6"/>
        <v>29015.091281490077</v>
      </c>
      <c r="I27" s="16">
        <f t="shared" si="6"/>
        <v>27418.475082500154</v>
      </c>
      <c r="J27" s="16">
        <f t="shared" si="6"/>
        <v>24968.453646350117</v>
      </c>
      <c r="K27" s="16">
        <f t="shared" si="6"/>
        <v>26449.29377477984</v>
      </c>
      <c r="L27" s="16">
        <f t="shared" si="6"/>
        <v>25529.144860549663</v>
      </c>
      <c r="M27" s="16">
        <f t="shared" si="6"/>
        <v>23974.280748479883</v>
      </c>
      <c r="N27" s="16">
        <f t="shared" si="6"/>
        <v>23155.46024211692</v>
      </c>
      <c r="O27" s="16">
        <f t="shared" si="6"/>
        <v>22875.562814373458</v>
      </c>
      <c r="P27" s="16">
        <f t="shared" si="6"/>
        <v>22886.56281437346</v>
      </c>
    </row>
    <row r="28" spans="1:16" ht="11.25">
      <c r="A28" s="14" t="s">
        <v>18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1.25">
      <c r="A29" s="14" t="s">
        <v>19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ht="11.25">
      <c r="A30" s="14" t="s">
        <v>20</v>
      </c>
      <c r="B30" s="15">
        <v>11832.14742878</v>
      </c>
      <c r="C30" s="15">
        <v>12013.9020452</v>
      </c>
      <c r="D30" s="15">
        <v>13282.646088489995</v>
      </c>
      <c r="E30" s="15">
        <v>12166.469227799997</v>
      </c>
      <c r="F30" s="15">
        <v>12147.38258744</v>
      </c>
      <c r="G30" s="15">
        <v>11407.058264119998</v>
      </c>
      <c r="H30" s="15">
        <v>10677.174731789995</v>
      </c>
      <c r="I30" s="15">
        <v>8294.064935219996</v>
      </c>
      <c r="J30" s="15">
        <v>7427.43737506</v>
      </c>
      <c r="K30" s="15">
        <v>7738.66062647</v>
      </c>
      <c r="L30" s="15">
        <v>8040.810349740001</v>
      </c>
      <c r="M30" s="15">
        <v>7780.36377709</v>
      </c>
      <c r="N30" s="15">
        <v>7702.356790468397</v>
      </c>
      <c r="O30" s="15">
        <v>7352.8936165876</v>
      </c>
      <c r="P30" s="15">
        <v>7352.8936165876</v>
      </c>
    </row>
    <row r="31" spans="1:16" ht="11.25">
      <c r="A31" s="14" t="s">
        <v>24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1:16" ht="11.25">
      <c r="A32" s="14" t="s">
        <v>22</v>
      </c>
      <c r="B32" s="15">
        <v>7273.50749568</v>
      </c>
      <c r="C32" s="15">
        <v>8810.706123879998</v>
      </c>
      <c r="D32" s="15">
        <v>11260.57913922</v>
      </c>
      <c r="E32" s="15">
        <v>10452.779203460008</v>
      </c>
      <c r="F32" s="15">
        <v>13226.23953306</v>
      </c>
      <c r="G32" s="15">
        <v>18229.386173330004</v>
      </c>
      <c r="H32" s="15">
        <v>18027.795890830017</v>
      </c>
      <c r="I32" s="15">
        <v>18874.110339749997</v>
      </c>
      <c r="J32" s="15">
        <v>17337.380408549998</v>
      </c>
      <c r="K32" s="15">
        <v>18509.87547342001</v>
      </c>
      <c r="L32" s="15">
        <v>17339.50545617</v>
      </c>
      <c r="M32" s="15">
        <v>16032.75300466</v>
      </c>
      <c r="N32" s="15">
        <v>15211.224339502603</v>
      </c>
      <c r="O32" s="15">
        <v>15417.372040441503</v>
      </c>
      <c r="P32" s="15">
        <v>15428.372040441505</v>
      </c>
    </row>
    <row r="33" spans="1:16" ht="11.25">
      <c r="A33" s="14" t="s">
        <v>39</v>
      </c>
      <c r="B33" s="15">
        <v>116.47775076991698</v>
      </c>
      <c r="C33" s="15">
        <v>131.52084150975955</v>
      </c>
      <c r="D33" s="15">
        <v>147.71901335989628</v>
      </c>
      <c r="E33" s="15">
        <v>269.87887283</v>
      </c>
      <c r="F33" s="15">
        <v>212.32807150000002</v>
      </c>
      <c r="G33" s="15">
        <v>256.7931831801898</v>
      </c>
      <c r="H33" s="15">
        <v>310.120658870061</v>
      </c>
      <c r="I33" s="15">
        <v>250.29980753015968</v>
      </c>
      <c r="J33" s="15">
        <v>203.63586274011965</v>
      </c>
      <c r="K33" s="15">
        <v>200.75767488983215</v>
      </c>
      <c r="L33" s="15">
        <v>148.82905463965943</v>
      </c>
      <c r="M33" s="15">
        <v>161.16396672988128</v>
      </c>
      <c r="N33" s="15">
        <v>241.87911214591693</v>
      </c>
      <c r="O33" s="15">
        <v>105.29715734435341</v>
      </c>
      <c r="P33" s="15">
        <v>105.29715734435341</v>
      </c>
    </row>
    <row r="34" spans="1:16" ht="11.25">
      <c r="A34" s="14" t="s">
        <v>23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1:16" ht="11.2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7" ht="11.25">
      <c r="A37" s="1" t="s">
        <v>41</v>
      </c>
    </row>
    <row r="38" spans="2:16" ht="11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1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10">
    <mergeCell ref="F3:F4"/>
    <mergeCell ref="G3:G4"/>
    <mergeCell ref="B3:B4"/>
    <mergeCell ref="C3:C4"/>
    <mergeCell ref="D3:D4"/>
    <mergeCell ref="E3:E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  <ignoredErrors>
    <ignoredError sqref="B23:P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PageLayoutView="0" workbookViewId="0" topLeftCell="A1">
      <pane xSplit="3" ySplit="4" topLeftCell="N5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" sqref="A1:A2"/>
    </sheetView>
  </sheetViews>
  <sheetFormatPr defaultColWidth="7.421875" defaultRowHeight="15"/>
  <cols>
    <col min="1" max="1" width="42.28125" style="36" customWidth="1"/>
    <col min="2" max="2" width="7.00390625" style="36" bestFit="1" customWidth="1"/>
    <col min="3" max="3" width="47.140625" style="36" customWidth="1"/>
    <col min="4" max="13" width="8.7109375" style="39" customWidth="1"/>
    <col min="14" max="15" width="8.7109375" style="34" customWidth="1"/>
    <col min="16" max="18" width="8.7109375" style="39" customWidth="1"/>
    <col min="19" max="97" width="8.8515625" style="39" customWidth="1"/>
    <col min="98" max="98" width="4.7109375" style="39" customWidth="1"/>
    <col min="99" max="99" width="9.421875" style="39" bestFit="1" customWidth="1"/>
    <col min="100" max="100" width="6.140625" style="39" bestFit="1" customWidth="1"/>
    <col min="101" max="101" width="17.421875" style="39" bestFit="1" customWidth="1"/>
    <col min="102" max="102" width="64.00390625" style="39" bestFit="1" customWidth="1"/>
    <col min="103" max="107" width="9.8515625" style="39" bestFit="1" customWidth="1"/>
    <col min="108" max="108" width="7.421875" style="39" bestFit="1" customWidth="1"/>
    <col min="109" max="16384" width="7.421875" style="39" customWidth="1"/>
  </cols>
  <sheetData>
    <row r="1" spans="1:15" s="36" customFormat="1" ht="14.25" customHeight="1">
      <c r="A1" s="66" t="s">
        <v>193</v>
      </c>
      <c r="B1" s="77"/>
      <c r="C1" s="77"/>
      <c r="N1" s="34"/>
      <c r="O1" s="34"/>
    </row>
    <row r="2" spans="1:15" s="37" customFormat="1" ht="12">
      <c r="A2" s="79" t="s">
        <v>34</v>
      </c>
      <c r="B2" s="78"/>
      <c r="D2" s="35"/>
      <c r="N2" s="34"/>
      <c r="O2" s="34"/>
    </row>
    <row r="3" spans="1:18" s="28" customFormat="1" ht="12.75" customHeight="1">
      <c r="A3" s="87" t="s">
        <v>163</v>
      </c>
      <c r="B3" s="87" t="s">
        <v>43</v>
      </c>
      <c r="C3" s="87" t="s">
        <v>44</v>
      </c>
      <c r="D3" s="83">
        <v>2006</v>
      </c>
      <c r="E3" s="83">
        <v>2007</v>
      </c>
      <c r="F3" s="83">
        <v>2008</v>
      </c>
      <c r="G3" s="83">
        <v>2009</v>
      </c>
      <c r="H3" s="83">
        <v>2010</v>
      </c>
      <c r="I3" s="83">
        <v>2011</v>
      </c>
      <c r="J3" s="83">
        <v>2012</v>
      </c>
      <c r="K3" s="83">
        <v>2013</v>
      </c>
      <c r="L3" s="83">
        <v>2014</v>
      </c>
      <c r="M3" s="83" t="s">
        <v>173</v>
      </c>
      <c r="N3" s="7" t="s">
        <v>12</v>
      </c>
      <c r="O3" s="7"/>
      <c r="P3" s="7"/>
      <c r="Q3" s="71"/>
      <c r="R3" s="8" t="s">
        <v>13</v>
      </c>
    </row>
    <row r="4" spans="1:18" s="28" customFormat="1" ht="12.75" customHeight="1">
      <c r="A4" s="88"/>
      <c r="B4" s="88"/>
      <c r="C4" s="88"/>
      <c r="D4" s="84"/>
      <c r="E4" s="84" t="s">
        <v>17</v>
      </c>
      <c r="F4" s="84" t="s">
        <v>17</v>
      </c>
      <c r="G4" s="84" t="s">
        <v>17</v>
      </c>
      <c r="H4" s="84" t="s">
        <v>17</v>
      </c>
      <c r="I4" s="84" t="s">
        <v>17</v>
      </c>
      <c r="J4" s="84" t="s">
        <v>17</v>
      </c>
      <c r="K4" s="84" t="s">
        <v>17</v>
      </c>
      <c r="L4" s="84" t="s">
        <v>17</v>
      </c>
      <c r="M4" s="84" t="s">
        <v>17</v>
      </c>
      <c r="N4" s="6" t="s">
        <v>14</v>
      </c>
      <c r="O4" s="9" t="s">
        <v>15</v>
      </c>
      <c r="P4" s="10" t="s">
        <v>16</v>
      </c>
      <c r="Q4" s="10" t="s">
        <v>17</v>
      </c>
      <c r="R4" s="10" t="s">
        <v>14</v>
      </c>
    </row>
    <row r="5" spans="1:18" ht="11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1.25">
      <c r="A6" s="36" t="s">
        <v>45</v>
      </c>
      <c r="B6" s="40" t="s">
        <v>203</v>
      </c>
      <c r="C6" s="27" t="s">
        <v>46</v>
      </c>
      <c r="D6" s="41">
        <f>SUM(D7)-SUM(D51)</f>
        <v>6456.570688536274</v>
      </c>
      <c r="E6" s="41">
        <f aca="true" t="shared" si="0" ref="E6:R6">SUM(E7)-SUM(E51)</f>
        <v>20698.542625969014</v>
      </c>
      <c r="F6" s="41">
        <f t="shared" si="0"/>
        <v>53122.54294420467</v>
      </c>
      <c r="G6" s="41">
        <f t="shared" si="0"/>
        <v>42545.99301913701</v>
      </c>
      <c r="H6" s="41">
        <f t="shared" si="0"/>
        <v>38024.3529683759</v>
      </c>
      <c r="I6" s="41">
        <f t="shared" si="0"/>
        <v>47766.73405995127</v>
      </c>
      <c r="J6" s="41">
        <f t="shared" si="0"/>
        <v>57879.85218402959</v>
      </c>
      <c r="K6" s="41">
        <f t="shared" si="0"/>
        <v>61196.09887219974</v>
      </c>
      <c r="L6" s="41">
        <f t="shared" si="0"/>
        <v>54837.36438075238</v>
      </c>
      <c r="M6" s="41">
        <f t="shared" si="0"/>
        <v>56487.39416254326</v>
      </c>
      <c r="N6" s="41">
        <f t="shared" si="0"/>
        <v>53113.11700027966</v>
      </c>
      <c r="O6" s="41">
        <f t="shared" si="0"/>
        <v>41629.07274019241</v>
      </c>
      <c r="P6" s="41">
        <f t="shared" si="0"/>
        <v>37661.80130173225</v>
      </c>
      <c r="Q6" s="41">
        <f t="shared" si="0"/>
        <v>44155.24087661691</v>
      </c>
      <c r="R6" s="41">
        <f t="shared" si="0"/>
        <v>31595.26274537301</v>
      </c>
    </row>
    <row r="7" spans="1:18" ht="11.25">
      <c r="A7" s="36" t="s">
        <v>47</v>
      </c>
      <c r="B7" s="42"/>
      <c r="C7" s="28" t="s">
        <v>48</v>
      </c>
      <c r="D7" s="41">
        <f aca="true" t="shared" si="1" ref="D7:R7">+D8+D11+D19+D20+D43</f>
        <v>177511.94339575066</v>
      </c>
      <c r="E7" s="41">
        <f t="shared" si="1"/>
        <v>206092.119349124</v>
      </c>
      <c r="F7" s="41">
        <f t="shared" si="1"/>
        <v>210709.7273040885</v>
      </c>
      <c r="G7" s="41">
        <f t="shared" si="1"/>
        <v>223778.49170772248</v>
      </c>
      <c r="H7" s="41">
        <f t="shared" si="1"/>
        <v>238405.05067584774</v>
      </c>
      <c r="I7" s="41">
        <f t="shared" si="1"/>
        <v>254522.01758530855</v>
      </c>
      <c r="J7" s="41">
        <f t="shared" si="1"/>
        <v>263987.8652637145</v>
      </c>
      <c r="K7" s="41">
        <f t="shared" si="1"/>
        <v>261634.0821276377</v>
      </c>
      <c r="L7" s="41">
        <f t="shared" si="1"/>
        <v>268008.9761931377</v>
      </c>
      <c r="M7" s="41">
        <f t="shared" si="1"/>
        <v>271766.27142128244</v>
      </c>
      <c r="N7" s="41">
        <f t="shared" si="1"/>
        <v>276904.29889105685</v>
      </c>
      <c r="O7" s="41">
        <f t="shared" si="1"/>
        <v>281129.0544838787</v>
      </c>
      <c r="P7" s="41">
        <f t="shared" si="1"/>
        <v>283245.4908540774</v>
      </c>
      <c r="Q7" s="41">
        <f t="shared" si="1"/>
        <v>290635.83169235464</v>
      </c>
      <c r="R7" s="41">
        <f t="shared" si="1"/>
        <v>304946.45228043944</v>
      </c>
    </row>
    <row r="8" spans="1:18" ht="11.25">
      <c r="A8" s="36" t="s">
        <v>49</v>
      </c>
      <c r="B8" s="40" t="s">
        <v>50</v>
      </c>
      <c r="C8" s="29" t="s">
        <v>51</v>
      </c>
      <c r="D8" s="43">
        <f aca="true" t="shared" si="2" ref="D8:R8">SUM(D9,D10)</f>
        <v>25896.5865549567</v>
      </c>
      <c r="E8" s="43">
        <f t="shared" si="2"/>
        <v>27543.432714074508</v>
      </c>
      <c r="F8" s="43">
        <f t="shared" si="2"/>
        <v>28788.81262860854</v>
      </c>
      <c r="G8" s="43">
        <f t="shared" si="2"/>
        <v>29535.574832463793</v>
      </c>
      <c r="H8" s="43">
        <f t="shared" si="2"/>
        <v>30328.335512855603</v>
      </c>
      <c r="I8" s="43">
        <f t="shared" si="2"/>
        <v>31891.335512855603</v>
      </c>
      <c r="J8" s="43">
        <f t="shared" si="2"/>
        <v>32919.18509091193</v>
      </c>
      <c r="K8" s="43">
        <f t="shared" si="2"/>
        <v>34517.15794963902</v>
      </c>
      <c r="L8" s="43">
        <f t="shared" si="2"/>
        <v>36179.699382744075</v>
      </c>
      <c r="M8" s="43">
        <f t="shared" si="2"/>
        <v>37842.85912920659</v>
      </c>
      <c r="N8" s="43">
        <f t="shared" si="2"/>
        <v>38114.42963763088</v>
      </c>
      <c r="O8" s="43">
        <f t="shared" si="2"/>
        <v>39238.503960481095</v>
      </c>
      <c r="P8" s="43">
        <f t="shared" si="2"/>
        <v>39444.781982226166</v>
      </c>
      <c r="Q8" s="43">
        <f t="shared" si="2"/>
        <v>39735.11567873368</v>
      </c>
      <c r="R8" s="43">
        <f t="shared" si="2"/>
        <v>40008.72898571496</v>
      </c>
    </row>
    <row r="9" spans="1:18" ht="11.25">
      <c r="A9" s="36" t="s">
        <v>52</v>
      </c>
      <c r="B9" s="40" t="s">
        <v>53</v>
      </c>
      <c r="C9" s="30" t="s">
        <v>54</v>
      </c>
      <c r="D9" s="43">
        <v>25896.5865549567</v>
      </c>
      <c r="E9" s="43">
        <v>27543.432714074508</v>
      </c>
      <c r="F9" s="43">
        <v>28788.81262860854</v>
      </c>
      <c r="G9" s="43">
        <v>29535.574832463793</v>
      </c>
      <c r="H9" s="43">
        <v>30328.335512855603</v>
      </c>
      <c r="I9" s="43">
        <v>31891.335512855603</v>
      </c>
      <c r="J9" s="43">
        <v>32919.18509091193</v>
      </c>
      <c r="K9" s="43">
        <v>34517.15794963902</v>
      </c>
      <c r="L9" s="43">
        <v>36179.699382744075</v>
      </c>
      <c r="M9" s="43">
        <v>37842.85912920659</v>
      </c>
      <c r="N9" s="43">
        <v>38114.42963763088</v>
      </c>
      <c r="O9" s="43">
        <v>39238.503960481095</v>
      </c>
      <c r="P9" s="43">
        <v>39444.781982226166</v>
      </c>
      <c r="Q9" s="43">
        <v>39735.11567873368</v>
      </c>
      <c r="R9" s="43">
        <v>40008.72898571496</v>
      </c>
    </row>
    <row r="10" spans="1:18" ht="11.25">
      <c r="A10" s="36" t="s">
        <v>55</v>
      </c>
      <c r="B10" s="40" t="s">
        <v>56</v>
      </c>
      <c r="C10" s="30" t="s">
        <v>57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</row>
    <row r="11" spans="1:18" ht="11.25">
      <c r="A11" s="36" t="s">
        <v>58</v>
      </c>
      <c r="B11" s="40" t="s">
        <v>204</v>
      </c>
      <c r="C11" s="29" t="s">
        <v>59</v>
      </c>
      <c r="D11" s="43">
        <f aca="true" t="shared" si="3" ref="D11:R11">SUM(D12,D15)</f>
        <v>33302.973166065385</v>
      </c>
      <c r="E11" s="43">
        <f t="shared" si="3"/>
        <v>34622.372587485894</v>
      </c>
      <c r="F11" s="43">
        <f t="shared" si="3"/>
        <v>25236.50500890641</v>
      </c>
      <c r="G11" s="43">
        <f t="shared" si="3"/>
        <v>30527.17143032692</v>
      </c>
      <c r="H11" s="43">
        <f t="shared" si="3"/>
        <v>32120.5235960529</v>
      </c>
      <c r="I11" s="43">
        <f t="shared" si="3"/>
        <v>31869.93403788028</v>
      </c>
      <c r="J11" s="43">
        <f t="shared" si="3"/>
        <v>33185.24880071888</v>
      </c>
      <c r="K11" s="43">
        <f t="shared" si="3"/>
        <v>39484.79389393986</v>
      </c>
      <c r="L11" s="43">
        <f t="shared" si="3"/>
        <v>41670.8042737003</v>
      </c>
      <c r="M11" s="43">
        <f t="shared" si="3"/>
        <v>41172.207104255496</v>
      </c>
      <c r="N11" s="43">
        <f t="shared" si="3"/>
        <v>41637.27731786751</v>
      </c>
      <c r="O11" s="43">
        <f t="shared" si="3"/>
        <v>42402.225402105316</v>
      </c>
      <c r="P11" s="43">
        <f t="shared" si="3"/>
        <v>42633.42360797818</v>
      </c>
      <c r="Q11" s="43">
        <f t="shared" si="3"/>
        <v>44031.20502209356</v>
      </c>
      <c r="R11" s="43">
        <f t="shared" si="3"/>
        <v>45110.81339451534</v>
      </c>
    </row>
    <row r="12" spans="1:18" ht="11.25">
      <c r="A12" s="36" t="s">
        <v>60</v>
      </c>
      <c r="B12" s="40" t="s">
        <v>205</v>
      </c>
      <c r="C12" s="30" t="s">
        <v>54</v>
      </c>
      <c r="D12" s="43">
        <f aca="true" t="shared" si="4" ref="D12:R12">SUM(D13,D14)</f>
        <v>17707</v>
      </c>
      <c r="E12" s="43">
        <f t="shared" si="4"/>
        <v>20306</v>
      </c>
      <c r="F12" s="43">
        <f t="shared" si="4"/>
        <v>12301.026</v>
      </c>
      <c r="G12" s="43">
        <f t="shared" si="4"/>
        <v>16108</v>
      </c>
      <c r="H12" s="43">
        <f t="shared" si="4"/>
        <v>19153.93943011191</v>
      </c>
      <c r="I12" s="43">
        <f t="shared" si="4"/>
        <v>19247.963764712338</v>
      </c>
      <c r="J12" s="43">
        <f t="shared" si="4"/>
        <v>20419.70249533081</v>
      </c>
      <c r="K12" s="43">
        <f t="shared" si="4"/>
        <v>25982.905488713146</v>
      </c>
      <c r="L12" s="43">
        <f t="shared" si="4"/>
        <v>28169.682187089733</v>
      </c>
      <c r="M12" s="43">
        <f t="shared" si="4"/>
        <v>26850.685425487103</v>
      </c>
      <c r="N12" s="43">
        <f t="shared" si="4"/>
        <v>27305.37172052042</v>
      </c>
      <c r="O12" s="43">
        <f t="shared" si="4"/>
        <v>27703.24472318211</v>
      </c>
      <c r="P12" s="43">
        <f t="shared" si="4"/>
        <v>28209.01732162824</v>
      </c>
      <c r="Q12" s="43">
        <f t="shared" si="4"/>
        <v>29653.775856744192</v>
      </c>
      <c r="R12" s="43">
        <f t="shared" si="4"/>
        <v>30683.86019979414</v>
      </c>
    </row>
    <row r="13" spans="1:18" ht="11.25">
      <c r="A13" s="36" t="s">
        <v>61</v>
      </c>
      <c r="B13" s="40" t="s">
        <v>206</v>
      </c>
      <c r="C13" s="31" t="s">
        <v>62</v>
      </c>
      <c r="D13" s="43">
        <v>70</v>
      </c>
      <c r="E13" s="43">
        <v>58</v>
      </c>
      <c r="F13" s="43">
        <v>57.025999999999996</v>
      </c>
      <c r="G13" s="43">
        <v>57</v>
      </c>
      <c r="H13" s="43">
        <v>64</v>
      </c>
      <c r="I13" s="43">
        <v>62</v>
      </c>
      <c r="J13" s="43">
        <v>69.9303633299525</v>
      </c>
      <c r="K13" s="43">
        <v>82.153448197494</v>
      </c>
      <c r="L13" s="43">
        <v>79.20971428241349</v>
      </c>
      <c r="M13" s="43">
        <v>73.72592024539878</v>
      </c>
      <c r="N13" s="43">
        <v>71.83339391154666</v>
      </c>
      <c r="O13" s="43">
        <v>74.63585790884719</v>
      </c>
      <c r="P13" s="43">
        <v>76.85985337377892</v>
      </c>
      <c r="Q13" s="43">
        <v>78.41509886310581</v>
      </c>
      <c r="R13" s="43">
        <v>76.83749626181591</v>
      </c>
    </row>
    <row r="14" spans="1:18" ht="11.25">
      <c r="A14" s="36" t="s">
        <v>63</v>
      </c>
      <c r="B14" s="40" t="s">
        <v>207</v>
      </c>
      <c r="C14" s="31" t="s">
        <v>32</v>
      </c>
      <c r="D14" s="43">
        <v>17637</v>
      </c>
      <c r="E14" s="43">
        <v>20248</v>
      </c>
      <c r="F14" s="43">
        <v>12244</v>
      </c>
      <c r="G14" s="43">
        <v>16051</v>
      </c>
      <c r="H14" s="43">
        <v>19089.93943011191</v>
      </c>
      <c r="I14" s="43">
        <v>19185.963764712338</v>
      </c>
      <c r="J14" s="43">
        <v>20349.772132000857</v>
      </c>
      <c r="K14" s="43">
        <v>25900.752040515654</v>
      </c>
      <c r="L14" s="43">
        <v>28090.47247280732</v>
      </c>
      <c r="M14" s="43">
        <v>26776.959505241706</v>
      </c>
      <c r="N14" s="43">
        <v>27233.538326608872</v>
      </c>
      <c r="O14" s="43">
        <v>27628.60886527326</v>
      </c>
      <c r="P14" s="43">
        <v>28132.15746825446</v>
      </c>
      <c r="Q14" s="43">
        <v>29575.360757881088</v>
      </c>
      <c r="R14" s="43">
        <v>30607.022703532326</v>
      </c>
    </row>
    <row r="15" spans="1:18" ht="11.25">
      <c r="A15" s="36" t="s">
        <v>64</v>
      </c>
      <c r="B15" s="40" t="s">
        <v>208</v>
      </c>
      <c r="C15" s="30" t="s">
        <v>65</v>
      </c>
      <c r="D15" s="43">
        <f aca="true" t="shared" si="5" ref="D15:R15">SUM(D16,D17,D18)</f>
        <v>15595.973166065383</v>
      </c>
      <c r="E15" s="43">
        <f t="shared" si="5"/>
        <v>14316.372587485896</v>
      </c>
      <c r="F15" s="43">
        <f t="shared" si="5"/>
        <v>12935.479008906408</v>
      </c>
      <c r="G15" s="43">
        <f t="shared" si="5"/>
        <v>14419.17143032692</v>
      </c>
      <c r="H15" s="43">
        <f t="shared" si="5"/>
        <v>12966.584165940989</v>
      </c>
      <c r="I15" s="43">
        <f t="shared" si="5"/>
        <v>12621.970273167944</v>
      </c>
      <c r="J15" s="43">
        <f t="shared" si="5"/>
        <v>12765.54630538807</v>
      </c>
      <c r="K15" s="43">
        <f t="shared" si="5"/>
        <v>13501.888405226715</v>
      </c>
      <c r="L15" s="43">
        <f t="shared" si="5"/>
        <v>13501.122086610565</v>
      </c>
      <c r="M15" s="43">
        <f t="shared" si="5"/>
        <v>14321.521678768393</v>
      </c>
      <c r="N15" s="43">
        <f t="shared" si="5"/>
        <v>14331.905597347093</v>
      </c>
      <c r="O15" s="43">
        <f t="shared" si="5"/>
        <v>14698.980678923208</v>
      </c>
      <c r="P15" s="43">
        <f t="shared" si="5"/>
        <v>14424.406286349938</v>
      </c>
      <c r="Q15" s="43">
        <f t="shared" si="5"/>
        <v>14377.429165349373</v>
      </c>
      <c r="R15" s="43">
        <f t="shared" si="5"/>
        <v>14426.953194721202</v>
      </c>
    </row>
    <row r="16" spans="1:18" ht="11.25">
      <c r="A16" s="36" t="s">
        <v>66</v>
      </c>
      <c r="B16" s="40" t="s">
        <v>209</v>
      </c>
      <c r="C16" s="31" t="s">
        <v>62</v>
      </c>
      <c r="D16" s="43">
        <v>1</v>
      </c>
      <c r="E16" s="43">
        <v>8</v>
      </c>
      <c r="F16" s="43">
        <v>10.707</v>
      </c>
      <c r="G16" s="43">
        <v>3</v>
      </c>
      <c r="H16" s="43">
        <v>4</v>
      </c>
      <c r="I16" s="43">
        <v>5</v>
      </c>
      <c r="J16" s="43">
        <v>2.1766107996128854</v>
      </c>
      <c r="K16" s="43">
        <v>2.11928921774559</v>
      </c>
      <c r="L16" s="43">
        <v>2.049780594925667</v>
      </c>
      <c r="M16" s="43">
        <v>2.120935582822086</v>
      </c>
      <c r="N16" s="43">
        <v>2.1485834984946885</v>
      </c>
      <c r="O16" s="43">
        <v>2.1707774798927613</v>
      </c>
      <c r="P16" s="43">
        <v>2.193496819167546</v>
      </c>
      <c r="Q16" s="43">
        <v>2.216375818601658</v>
      </c>
      <c r="R16" s="43">
        <v>2.2390747506793742</v>
      </c>
    </row>
    <row r="17" spans="1:18" ht="11.25">
      <c r="A17" s="36" t="s">
        <v>67</v>
      </c>
      <c r="B17" s="40" t="s">
        <v>210</v>
      </c>
      <c r="C17" s="31" t="s">
        <v>31</v>
      </c>
      <c r="D17" s="43">
        <v>120.97316606538334</v>
      </c>
      <c r="E17" s="43">
        <v>129.37258748589556</v>
      </c>
      <c r="F17" s="43">
        <v>1363.7720089064078</v>
      </c>
      <c r="G17" s="43">
        <v>1625.17143032692</v>
      </c>
      <c r="H17" s="43">
        <v>353.58416594098884</v>
      </c>
      <c r="I17" s="43">
        <v>158.97027316794447</v>
      </c>
      <c r="J17" s="43">
        <v>166.3696945884567</v>
      </c>
      <c r="K17" s="43">
        <v>173.76911600896892</v>
      </c>
      <c r="L17" s="43">
        <v>181.16853742948115</v>
      </c>
      <c r="M17" s="43">
        <v>188.56795884999337</v>
      </c>
      <c r="N17" s="43">
        <v>190.64881420512143</v>
      </c>
      <c r="O17" s="43">
        <v>192.49866956024948</v>
      </c>
      <c r="P17" s="43">
        <v>195.49866956024948</v>
      </c>
      <c r="Q17" s="43">
        <v>195.49866956024948</v>
      </c>
      <c r="R17" s="43">
        <v>196</v>
      </c>
    </row>
    <row r="18" spans="1:18" ht="11.25">
      <c r="A18" s="36" t="s">
        <v>68</v>
      </c>
      <c r="B18" s="40" t="s">
        <v>211</v>
      </c>
      <c r="C18" s="31" t="s">
        <v>32</v>
      </c>
      <c r="D18" s="43">
        <v>15474</v>
      </c>
      <c r="E18" s="43">
        <v>14179</v>
      </c>
      <c r="F18" s="43">
        <v>11561</v>
      </c>
      <c r="G18" s="43">
        <v>12791</v>
      </c>
      <c r="H18" s="43">
        <v>12609</v>
      </c>
      <c r="I18" s="43">
        <v>12458</v>
      </c>
      <c r="J18" s="43">
        <v>12597</v>
      </c>
      <c r="K18" s="43">
        <v>13326</v>
      </c>
      <c r="L18" s="43">
        <v>13317.903768586159</v>
      </c>
      <c r="M18" s="43">
        <v>14130.832784335578</v>
      </c>
      <c r="N18" s="43">
        <v>14139.108199643477</v>
      </c>
      <c r="O18" s="43">
        <v>14504.311231883066</v>
      </c>
      <c r="P18" s="43">
        <v>14226.714119970522</v>
      </c>
      <c r="Q18" s="43">
        <v>14179.714119970522</v>
      </c>
      <c r="R18" s="43">
        <v>14228.714119970522</v>
      </c>
    </row>
    <row r="19" spans="1:18" ht="11.25">
      <c r="A19" s="36" t="s">
        <v>69</v>
      </c>
      <c r="B19" s="40" t="s">
        <v>212</v>
      </c>
      <c r="C19" s="2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</row>
    <row r="20" spans="1:18" ht="11.25">
      <c r="A20" s="36" t="s">
        <v>71</v>
      </c>
      <c r="B20" s="40" t="s">
        <v>213</v>
      </c>
      <c r="C20" s="29" t="s">
        <v>72</v>
      </c>
      <c r="D20" s="43">
        <f aca="true" t="shared" si="6" ref="D20:R20">+D21+D22+D27+D33+D32+D38</f>
        <v>86275.57367472856</v>
      </c>
      <c r="E20" s="43">
        <f t="shared" si="6"/>
        <v>97758.7840475636</v>
      </c>
      <c r="F20" s="43">
        <f t="shared" si="6"/>
        <v>110298.49966657354</v>
      </c>
      <c r="G20" s="43">
        <f t="shared" si="6"/>
        <v>115748.26544493176</v>
      </c>
      <c r="H20" s="43">
        <f t="shared" si="6"/>
        <v>123766.36156693926</v>
      </c>
      <c r="I20" s="43">
        <f t="shared" si="6"/>
        <v>144384.81803457267</v>
      </c>
      <c r="J20" s="43">
        <f t="shared" si="6"/>
        <v>154593.2213720837</v>
      </c>
      <c r="K20" s="43">
        <f t="shared" si="6"/>
        <v>157031.6902840588</v>
      </c>
      <c r="L20" s="43">
        <f t="shared" si="6"/>
        <v>158750.9225366933</v>
      </c>
      <c r="M20" s="43">
        <f t="shared" si="6"/>
        <v>167187.72518782038</v>
      </c>
      <c r="N20" s="43">
        <f t="shared" si="6"/>
        <v>167580.90193555848</v>
      </c>
      <c r="O20" s="43">
        <f t="shared" si="6"/>
        <v>168981.0251212923</v>
      </c>
      <c r="P20" s="43">
        <f t="shared" si="6"/>
        <v>171265.71526387308</v>
      </c>
      <c r="Q20" s="43">
        <f t="shared" si="6"/>
        <v>168097.88099152737</v>
      </c>
      <c r="R20" s="43">
        <f t="shared" si="6"/>
        <v>169304.57990020915</v>
      </c>
    </row>
    <row r="21" spans="1:18" ht="11.25">
      <c r="A21" s="36" t="s">
        <v>73</v>
      </c>
      <c r="B21" s="40" t="s">
        <v>214</v>
      </c>
      <c r="C21" s="30" t="s">
        <v>74</v>
      </c>
      <c r="D21" s="43">
        <v>1745.1011471597847</v>
      </c>
      <c r="E21" s="43">
        <v>1877.0571389863796</v>
      </c>
      <c r="F21" s="43">
        <v>2011.1017699169743</v>
      </c>
      <c r="G21" s="43">
        <v>2098.155599057958</v>
      </c>
      <c r="H21" s="43">
        <v>2387.6038422149804</v>
      </c>
      <c r="I21" s="43">
        <v>2471.409310192572</v>
      </c>
      <c r="J21" s="43">
        <v>2547.2545603943263</v>
      </c>
      <c r="K21" s="43">
        <v>2568.644477441396</v>
      </c>
      <c r="L21" s="43">
        <v>2655.6889688906303</v>
      </c>
      <c r="M21" s="43">
        <v>2751.592871397967</v>
      </c>
      <c r="N21" s="43">
        <v>2730.592763774987</v>
      </c>
      <c r="O21" s="43">
        <v>2814.8073966397014</v>
      </c>
      <c r="P21" s="43">
        <v>2903.963923725078</v>
      </c>
      <c r="Q21" s="43">
        <v>2905.2671419994085</v>
      </c>
      <c r="R21" s="43">
        <v>2852.123081979408</v>
      </c>
    </row>
    <row r="22" spans="1:18" ht="11.25">
      <c r="A22" s="36" t="s">
        <v>75</v>
      </c>
      <c r="B22" s="40" t="s">
        <v>215</v>
      </c>
      <c r="C22" s="30" t="s">
        <v>76</v>
      </c>
      <c r="D22" s="43">
        <f aca="true" t="shared" si="7" ref="D22:R22">SUM(D23,D24,D25,D26)</f>
        <v>74282.30445157878</v>
      </c>
      <c r="E22" s="43">
        <f t="shared" si="7"/>
        <v>83386.805</v>
      </c>
      <c r="F22" s="43">
        <f t="shared" si="7"/>
        <v>95242.446</v>
      </c>
      <c r="G22" s="43">
        <f t="shared" si="7"/>
        <v>103237.6</v>
      </c>
      <c r="H22" s="43">
        <f t="shared" si="7"/>
        <v>109835.23046665853</v>
      </c>
      <c r="I22" s="43">
        <f t="shared" si="7"/>
        <v>128091.17458090698</v>
      </c>
      <c r="J22" s="43">
        <f t="shared" si="7"/>
        <v>139055.14041566904</v>
      </c>
      <c r="K22" s="43">
        <f t="shared" si="7"/>
        <v>140110.90535410738</v>
      </c>
      <c r="L22" s="43">
        <f t="shared" si="7"/>
        <v>144173.97986186156</v>
      </c>
      <c r="M22" s="43">
        <f t="shared" si="7"/>
        <v>153309.234349191</v>
      </c>
      <c r="N22" s="43">
        <f t="shared" si="7"/>
        <v>154692.25631838155</v>
      </c>
      <c r="O22" s="43">
        <f t="shared" si="7"/>
        <v>156900.29338019362</v>
      </c>
      <c r="P22" s="43">
        <f t="shared" si="7"/>
        <v>158641.6989927731</v>
      </c>
      <c r="Q22" s="43">
        <f t="shared" si="7"/>
        <v>155656.71692025478</v>
      </c>
      <c r="R22" s="43">
        <f t="shared" si="7"/>
        <v>157205.83784589355</v>
      </c>
    </row>
    <row r="23" spans="1:18" ht="11.25">
      <c r="A23" s="36" t="s">
        <v>77</v>
      </c>
      <c r="B23" s="40" t="s">
        <v>216</v>
      </c>
      <c r="C23" s="31" t="s">
        <v>78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ht="11.25">
      <c r="A24" s="36" t="s">
        <v>79</v>
      </c>
      <c r="B24" s="40" t="s">
        <v>217</v>
      </c>
      <c r="C24" s="31" t="s">
        <v>62</v>
      </c>
      <c r="D24" s="43">
        <v>1436.04</v>
      </c>
      <c r="E24" s="43">
        <v>1898.305</v>
      </c>
      <c r="F24" s="43">
        <v>1899.846</v>
      </c>
      <c r="G24" s="43">
        <v>1944</v>
      </c>
      <c r="H24" s="43">
        <v>1757</v>
      </c>
      <c r="I24" s="43">
        <v>1794</v>
      </c>
      <c r="J24" s="43">
        <v>1890.914442410545</v>
      </c>
      <c r="K24" s="43">
        <v>1958.2313361808338</v>
      </c>
      <c r="L24" s="43">
        <v>2130.012028288717</v>
      </c>
      <c r="M24" s="43">
        <v>2735.490567484663</v>
      </c>
      <c r="N24" s="43">
        <v>1743.437184964716</v>
      </c>
      <c r="O24" s="43">
        <v>2010.1383378016087</v>
      </c>
      <c r="P24" s="43">
        <v>1919.0567570577794</v>
      </c>
      <c r="Q24" s="43">
        <v>5205.831598339453</v>
      </c>
      <c r="R24" s="43">
        <v>3754.8513177911564</v>
      </c>
    </row>
    <row r="25" spans="1:18" ht="11.25">
      <c r="A25" s="36" t="s">
        <v>80</v>
      </c>
      <c r="B25" s="40" t="s">
        <v>218</v>
      </c>
      <c r="C25" s="31" t="s">
        <v>31</v>
      </c>
      <c r="D25" s="43">
        <v>82.26445157877178</v>
      </c>
      <c r="E25" s="43">
        <v>183.5</v>
      </c>
      <c r="F25" s="43">
        <v>3.5999999999999996</v>
      </c>
      <c r="G25" s="43">
        <v>13.6</v>
      </c>
      <c r="H25" s="43">
        <v>5.6686833332</v>
      </c>
      <c r="I25" s="43">
        <v>5.666961341658115</v>
      </c>
      <c r="J25" s="43">
        <v>122.96820009680002</v>
      </c>
      <c r="K25" s="43">
        <v>122.97118611380601</v>
      </c>
      <c r="L25" s="43">
        <v>122.96253144305125</v>
      </c>
      <c r="M25" s="43">
        <v>20.900000000000013</v>
      </c>
      <c r="N25" s="43">
        <v>20.900000000000013</v>
      </c>
      <c r="O25" s="43">
        <v>20.900000000000013</v>
      </c>
      <c r="P25" s="43">
        <v>20.900000000000013</v>
      </c>
      <c r="Q25" s="43">
        <v>21.30000000000001</v>
      </c>
      <c r="R25" s="43">
        <v>21.30000000000001</v>
      </c>
    </row>
    <row r="26" spans="1:18" ht="11.25">
      <c r="A26" s="36" t="s">
        <v>81</v>
      </c>
      <c r="B26" s="40" t="s">
        <v>219</v>
      </c>
      <c r="C26" s="31" t="s">
        <v>32</v>
      </c>
      <c r="D26" s="44">
        <v>72764</v>
      </c>
      <c r="E26" s="44">
        <v>81305</v>
      </c>
      <c r="F26" s="44">
        <v>93339</v>
      </c>
      <c r="G26" s="44">
        <v>101280</v>
      </c>
      <c r="H26" s="44">
        <v>108072.56178332532</v>
      </c>
      <c r="I26" s="44">
        <v>126291.50761956532</v>
      </c>
      <c r="J26" s="44">
        <v>137041.2577731617</v>
      </c>
      <c r="K26" s="44">
        <v>138029.70283181273</v>
      </c>
      <c r="L26" s="44">
        <v>141921.00530212978</v>
      </c>
      <c r="M26" s="44">
        <v>150552.84378170635</v>
      </c>
      <c r="N26" s="44">
        <v>152927.91913341684</v>
      </c>
      <c r="O26" s="44">
        <v>154869.255042392</v>
      </c>
      <c r="P26" s="44">
        <v>156701.74223571533</v>
      </c>
      <c r="Q26" s="44">
        <v>150429.58532191534</v>
      </c>
      <c r="R26" s="44">
        <v>153429.68652810238</v>
      </c>
    </row>
    <row r="27" spans="1:18" ht="11.25">
      <c r="A27" s="36" t="s">
        <v>82</v>
      </c>
      <c r="B27" s="40" t="s">
        <v>220</v>
      </c>
      <c r="C27" s="30" t="s">
        <v>83</v>
      </c>
      <c r="D27" s="43">
        <f aca="true" t="shared" si="8" ref="D27:R27">+D28+D29+D30</f>
        <v>7009.168075989989</v>
      </c>
      <c r="E27" s="43">
        <f t="shared" si="8"/>
        <v>8304.521908577244</v>
      </c>
      <c r="F27" s="43">
        <f t="shared" si="8"/>
        <v>9198.951896656563</v>
      </c>
      <c r="G27" s="43">
        <f t="shared" si="8"/>
        <v>7030.50984587379</v>
      </c>
      <c r="H27" s="43">
        <f t="shared" si="8"/>
        <v>7198.527258065748</v>
      </c>
      <c r="I27" s="43">
        <f t="shared" si="8"/>
        <v>7888.234143473125</v>
      </c>
      <c r="J27" s="43">
        <f t="shared" si="8"/>
        <v>8229.826396020324</v>
      </c>
      <c r="K27" s="43">
        <f t="shared" si="8"/>
        <v>7997.140452510043</v>
      </c>
      <c r="L27" s="43">
        <f t="shared" si="8"/>
        <v>8030.253705941111</v>
      </c>
      <c r="M27" s="43">
        <f t="shared" si="8"/>
        <v>7207.497967231406</v>
      </c>
      <c r="N27" s="43">
        <f t="shared" si="8"/>
        <v>7160.226555521966</v>
      </c>
      <c r="O27" s="43">
        <f t="shared" si="8"/>
        <v>6556.522525975112</v>
      </c>
      <c r="P27" s="43">
        <f t="shared" si="8"/>
        <v>7010.650528891017</v>
      </c>
      <c r="Q27" s="43">
        <f t="shared" si="8"/>
        <v>6826.495110789272</v>
      </c>
      <c r="R27" s="43">
        <f t="shared" si="8"/>
        <v>6537.217153852314</v>
      </c>
    </row>
    <row r="28" spans="1:18" ht="11.25">
      <c r="A28" s="36" t="s">
        <v>84</v>
      </c>
      <c r="B28" s="40" t="s">
        <v>221</v>
      </c>
      <c r="C28" s="31" t="s">
        <v>30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11.25">
      <c r="A29" s="36" t="s">
        <v>85</v>
      </c>
      <c r="B29" s="40" t="s">
        <v>222</v>
      </c>
      <c r="C29" s="31" t="s">
        <v>86</v>
      </c>
      <c r="D29" s="43">
        <v>1639.223</v>
      </c>
      <c r="E29" s="43">
        <v>2448.991</v>
      </c>
      <c r="F29" s="43">
        <v>2314.0249999999996</v>
      </c>
      <c r="G29" s="43">
        <v>645</v>
      </c>
      <c r="H29" s="43">
        <v>607</v>
      </c>
      <c r="I29" s="43">
        <v>444</v>
      </c>
      <c r="J29" s="43">
        <v>723.354630830156</v>
      </c>
      <c r="K29" s="43">
        <v>369.336971448327</v>
      </c>
      <c r="L29" s="43">
        <v>243.40334142664315</v>
      </c>
      <c r="M29" s="43">
        <v>268.71656441717795</v>
      </c>
      <c r="N29" s="43">
        <v>445.1469307419574</v>
      </c>
      <c r="O29" s="43">
        <v>306.971581769437</v>
      </c>
      <c r="P29" s="43">
        <v>679.0618673550282</v>
      </c>
      <c r="Q29" s="43">
        <v>679.8772886146548</v>
      </c>
      <c r="R29" s="43">
        <v>614.5993316776971</v>
      </c>
    </row>
    <row r="30" spans="1:18" ht="11.25">
      <c r="A30" s="36" t="s">
        <v>87</v>
      </c>
      <c r="B30" s="40" t="s">
        <v>223</v>
      </c>
      <c r="C30" s="31" t="s">
        <v>31</v>
      </c>
      <c r="D30" s="43">
        <v>5369.945075989989</v>
      </c>
      <c r="E30" s="43">
        <v>5855.530908577245</v>
      </c>
      <c r="F30" s="43">
        <v>6884.926896656564</v>
      </c>
      <c r="G30" s="43">
        <v>6385.50984587379</v>
      </c>
      <c r="H30" s="43">
        <v>6591.527258065748</v>
      </c>
      <c r="I30" s="43">
        <v>7444.234143473125</v>
      </c>
      <c r="J30" s="43">
        <v>7506.471765190168</v>
      </c>
      <c r="K30" s="43">
        <v>7627.803481061716</v>
      </c>
      <c r="L30" s="43">
        <v>7786.850364514467</v>
      </c>
      <c r="M30" s="43">
        <v>6938.7814028142275</v>
      </c>
      <c r="N30" s="43">
        <v>6715.079624780008</v>
      </c>
      <c r="O30" s="43">
        <v>6249.5509442056755</v>
      </c>
      <c r="P30" s="43">
        <v>6331.588661535989</v>
      </c>
      <c r="Q30" s="43">
        <v>6146.617822174618</v>
      </c>
      <c r="R30" s="43">
        <v>5922.617822174618</v>
      </c>
    </row>
    <row r="31" spans="1:18" ht="11.25">
      <c r="A31" s="36" t="s">
        <v>88</v>
      </c>
      <c r="B31" s="40" t="s">
        <v>224</v>
      </c>
      <c r="C31" s="31" t="s">
        <v>32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</row>
    <row r="32" spans="1:18" ht="11.25">
      <c r="A32" s="36" t="s">
        <v>89</v>
      </c>
      <c r="B32" s="40" t="s">
        <v>225</v>
      </c>
      <c r="C32" s="30" t="s">
        <v>90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11.25">
      <c r="A33" s="36" t="s">
        <v>91</v>
      </c>
      <c r="B33" s="40" t="s">
        <v>226</v>
      </c>
      <c r="C33" s="30" t="s">
        <v>92</v>
      </c>
      <c r="D33" s="43">
        <f aca="true" t="shared" si="9" ref="D33:R33">SUM(D34,D36,D35,D37)</f>
        <v>3239</v>
      </c>
      <c r="E33" s="43">
        <f t="shared" si="9"/>
        <v>4190.4</v>
      </c>
      <c r="F33" s="43">
        <f t="shared" si="9"/>
        <v>3846</v>
      </c>
      <c r="G33" s="43">
        <f t="shared" si="9"/>
        <v>3382</v>
      </c>
      <c r="H33" s="43">
        <f t="shared" si="9"/>
        <v>4345</v>
      </c>
      <c r="I33" s="43">
        <f t="shared" si="9"/>
        <v>5934</v>
      </c>
      <c r="J33" s="43">
        <f t="shared" si="9"/>
        <v>4761</v>
      </c>
      <c r="K33" s="43">
        <f t="shared" si="9"/>
        <v>6355</v>
      </c>
      <c r="L33" s="43">
        <f t="shared" si="9"/>
        <v>3891</v>
      </c>
      <c r="M33" s="43">
        <f t="shared" si="9"/>
        <v>3919.4</v>
      </c>
      <c r="N33" s="43">
        <f t="shared" si="9"/>
        <v>2997.8262978799376</v>
      </c>
      <c r="O33" s="43">
        <f t="shared" si="9"/>
        <v>2709.4018184838983</v>
      </c>
      <c r="P33" s="43">
        <f t="shared" si="9"/>
        <v>2709.4018184838983</v>
      </c>
      <c r="Q33" s="43">
        <f t="shared" si="9"/>
        <v>2709.4018184838983</v>
      </c>
      <c r="R33" s="43">
        <f t="shared" si="9"/>
        <v>2709.4018184838983</v>
      </c>
    </row>
    <row r="34" spans="1:18" ht="11.25">
      <c r="A34" s="36" t="s">
        <v>93</v>
      </c>
      <c r="B34" s="40" t="s">
        <v>227</v>
      </c>
      <c r="C34" s="31" t="s">
        <v>30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1.25">
      <c r="A35" s="36" t="s">
        <v>94</v>
      </c>
      <c r="B35" s="40" t="s">
        <v>228</v>
      </c>
      <c r="C35" s="31" t="s">
        <v>62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1.25">
      <c r="A36" s="36" t="s">
        <v>95</v>
      </c>
      <c r="B36" s="40" t="s">
        <v>229</v>
      </c>
      <c r="C36" s="31" t="s">
        <v>31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1.25">
      <c r="A37" s="36" t="s">
        <v>96</v>
      </c>
      <c r="B37" s="40" t="s">
        <v>230</v>
      </c>
      <c r="C37" s="31" t="s">
        <v>32</v>
      </c>
      <c r="D37" s="43">
        <v>3239</v>
      </c>
      <c r="E37" s="43">
        <v>4190.4</v>
      </c>
      <c r="F37" s="43">
        <v>3846</v>
      </c>
      <c r="G37" s="43">
        <v>3382</v>
      </c>
      <c r="H37" s="43">
        <v>4345</v>
      </c>
      <c r="I37" s="43">
        <v>5934</v>
      </c>
      <c r="J37" s="43">
        <v>4761</v>
      </c>
      <c r="K37" s="43">
        <v>6355</v>
      </c>
      <c r="L37" s="43">
        <v>3891</v>
      </c>
      <c r="M37" s="43">
        <v>3919.4</v>
      </c>
      <c r="N37" s="43">
        <v>2997.8262978799376</v>
      </c>
      <c r="O37" s="43">
        <v>2709.4018184838983</v>
      </c>
      <c r="P37" s="43">
        <v>2709.4018184838983</v>
      </c>
      <c r="Q37" s="43">
        <v>2709.4018184838983</v>
      </c>
      <c r="R37" s="43">
        <v>2709.4018184838983</v>
      </c>
    </row>
    <row r="38" spans="1:18" ht="11.25">
      <c r="A38" s="36" t="s">
        <v>97</v>
      </c>
      <c r="B38" s="40" t="s">
        <v>231</v>
      </c>
      <c r="C38" s="30" t="s">
        <v>98</v>
      </c>
      <c r="D38" s="43">
        <f aca="true" t="shared" si="10" ref="D38:R38">SUM(D39,D41,D40,D42)</f>
        <v>0</v>
      </c>
      <c r="E38" s="43">
        <f t="shared" si="10"/>
        <v>0</v>
      </c>
      <c r="F38" s="43">
        <f t="shared" si="10"/>
        <v>0</v>
      </c>
      <c r="G38" s="43">
        <f t="shared" si="10"/>
        <v>0</v>
      </c>
      <c r="H38" s="43">
        <f t="shared" si="10"/>
        <v>0</v>
      </c>
      <c r="I38" s="43">
        <f t="shared" si="10"/>
        <v>0</v>
      </c>
      <c r="J38" s="43">
        <f t="shared" si="10"/>
        <v>0</v>
      </c>
      <c r="K38" s="43">
        <f t="shared" si="10"/>
        <v>0</v>
      </c>
      <c r="L38" s="43">
        <f t="shared" si="10"/>
        <v>0</v>
      </c>
      <c r="M38" s="43">
        <f t="shared" si="10"/>
        <v>0</v>
      </c>
      <c r="N38" s="43">
        <f t="shared" si="10"/>
        <v>0</v>
      </c>
      <c r="O38" s="43">
        <f t="shared" si="10"/>
        <v>0</v>
      </c>
      <c r="P38" s="43">
        <f t="shared" si="10"/>
        <v>0</v>
      </c>
      <c r="Q38" s="43">
        <f t="shared" si="10"/>
        <v>0</v>
      </c>
      <c r="R38" s="43">
        <f t="shared" si="10"/>
        <v>0</v>
      </c>
    </row>
    <row r="39" spans="1:18" ht="11.25">
      <c r="A39" s="36" t="s">
        <v>99</v>
      </c>
      <c r="B39" s="40" t="s">
        <v>232</v>
      </c>
      <c r="C39" s="31" t="s">
        <v>30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11.25">
      <c r="A40" s="36" t="s">
        <v>100</v>
      </c>
      <c r="B40" s="40" t="s">
        <v>233</v>
      </c>
      <c r="C40" s="31" t="s">
        <v>62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</row>
    <row r="41" spans="1:18" ht="11.25">
      <c r="A41" s="36" t="s">
        <v>101</v>
      </c>
      <c r="B41" s="40" t="s">
        <v>234</v>
      </c>
      <c r="C41" s="31" t="s">
        <v>31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</row>
    <row r="42" spans="1:18" ht="11.25">
      <c r="A42" s="36" t="s">
        <v>102</v>
      </c>
      <c r="B42" s="40" t="s">
        <v>235</v>
      </c>
      <c r="C42" s="31" t="s">
        <v>32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</row>
    <row r="43" spans="1:18" ht="11.25">
      <c r="A43" s="36" t="s">
        <v>103</v>
      </c>
      <c r="B43" s="40" t="s">
        <v>236</v>
      </c>
      <c r="C43" s="29" t="s">
        <v>104</v>
      </c>
      <c r="D43" s="43">
        <f aca="true" t="shared" si="11" ref="D43:R43">SUM(D44,D45,D46,D47)</f>
        <v>32036.81</v>
      </c>
      <c r="E43" s="43">
        <f t="shared" si="11"/>
        <v>46167.52999999999</v>
      </c>
      <c r="F43" s="43">
        <f t="shared" si="11"/>
        <v>46385.91</v>
      </c>
      <c r="G43" s="43">
        <f t="shared" si="11"/>
        <v>47967.48</v>
      </c>
      <c r="H43" s="43">
        <f t="shared" si="11"/>
        <v>52189.83</v>
      </c>
      <c r="I43" s="43">
        <f t="shared" si="11"/>
        <v>46375.92999999999</v>
      </c>
      <c r="J43" s="43">
        <f t="shared" si="11"/>
        <v>43290.21</v>
      </c>
      <c r="K43" s="43">
        <f t="shared" si="11"/>
        <v>30600.440000000002</v>
      </c>
      <c r="L43" s="43">
        <f t="shared" si="11"/>
        <v>31407.550000000003</v>
      </c>
      <c r="M43" s="43">
        <f t="shared" si="11"/>
        <v>25563.479999999996</v>
      </c>
      <c r="N43" s="43">
        <f t="shared" si="11"/>
        <v>29571.689999999995</v>
      </c>
      <c r="O43" s="43">
        <f t="shared" si="11"/>
        <v>30507.3</v>
      </c>
      <c r="P43" s="43">
        <f t="shared" si="11"/>
        <v>29901.57</v>
      </c>
      <c r="Q43" s="43">
        <f t="shared" si="11"/>
        <v>38771.630000000005</v>
      </c>
      <c r="R43" s="43">
        <f t="shared" si="11"/>
        <v>50522.33</v>
      </c>
    </row>
    <row r="44" spans="1:18" ht="11.25">
      <c r="A44" s="36" t="s">
        <v>105</v>
      </c>
      <c r="B44" s="40" t="s">
        <v>106</v>
      </c>
      <c r="C44" s="30" t="s">
        <v>107</v>
      </c>
      <c r="D44" s="43">
        <v>1114.51</v>
      </c>
      <c r="E44" s="43">
        <v>1467.58</v>
      </c>
      <c r="F44" s="43">
        <v>1524.2</v>
      </c>
      <c r="G44" s="43">
        <v>1932.39</v>
      </c>
      <c r="H44" s="43">
        <v>2496.6</v>
      </c>
      <c r="I44" s="43">
        <v>3126.51</v>
      </c>
      <c r="J44" s="43">
        <v>3326.47</v>
      </c>
      <c r="K44" s="43">
        <v>2389.47</v>
      </c>
      <c r="L44" s="43">
        <v>2354.78</v>
      </c>
      <c r="M44" s="43">
        <v>2106.93</v>
      </c>
      <c r="N44" s="43">
        <v>2444.44</v>
      </c>
      <c r="O44" s="43">
        <v>2617.27</v>
      </c>
      <c r="P44" s="43">
        <v>2607.76</v>
      </c>
      <c r="Q44" s="43">
        <v>2101.75</v>
      </c>
      <c r="R44" s="43">
        <v>2202.13</v>
      </c>
    </row>
    <row r="45" spans="1:18" ht="11.25">
      <c r="A45" s="36" t="s">
        <v>108</v>
      </c>
      <c r="B45" s="40" t="s">
        <v>237</v>
      </c>
      <c r="C45" s="30" t="s">
        <v>109</v>
      </c>
      <c r="D45" s="43">
        <v>485.38</v>
      </c>
      <c r="E45" s="43">
        <v>509.1</v>
      </c>
      <c r="F45" s="43">
        <v>494.85</v>
      </c>
      <c r="G45" s="43">
        <v>3171.67</v>
      </c>
      <c r="H45" s="43">
        <v>3116.12</v>
      </c>
      <c r="I45" s="43">
        <v>3152.93</v>
      </c>
      <c r="J45" s="43">
        <v>3155.77</v>
      </c>
      <c r="K45" s="43">
        <v>3162.3</v>
      </c>
      <c r="L45" s="43">
        <v>2974.8</v>
      </c>
      <c r="M45" s="43">
        <v>2845.26</v>
      </c>
      <c r="N45" s="43">
        <v>2892.68</v>
      </c>
      <c r="O45" s="43">
        <v>2872.09</v>
      </c>
      <c r="P45" s="43">
        <v>2492.41</v>
      </c>
      <c r="Q45" s="43">
        <v>2401.1</v>
      </c>
      <c r="R45" s="43">
        <v>2423.86</v>
      </c>
    </row>
    <row r="46" spans="1:18" ht="11.25">
      <c r="A46" s="36" t="s">
        <v>110</v>
      </c>
      <c r="B46" s="40" t="s">
        <v>238</v>
      </c>
      <c r="C46" s="30" t="s">
        <v>111</v>
      </c>
      <c r="D46" s="43">
        <v>0.29</v>
      </c>
      <c r="E46" s="43">
        <v>0.31</v>
      </c>
      <c r="F46" s="43">
        <v>0.3</v>
      </c>
      <c r="G46" s="43">
        <v>0.31</v>
      </c>
      <c r="H46" s="43">
        <v>0.3</v>
      </c>
      <c r="I46" s="43">
        <v>0.3</v>
      </c>
      <c r="J46" s="43">
        <v>0.3</v>
      </c>
      <c r="K46" s="43">
        <v>0.3</v>
      </c>
      <c r="L46" s="43">
        <v>0.28</v>
      </c>
      <c r="M46" s="43">
        <v>0.27</v>
      </c>
      <c r="N46" s="43">
        <v>0.28</v>
      </c>
      <c r="O46" s="43">
        <v>0.27</v>
      </c>
      <c r="P46" s="43">
        <v>373.73</v>
      </c>
      <c r="Q46" s="43">
        <v>360.01</v>
      </c>
      <c r="R46" s="43">
        <v>363.41</v>
      </c>
    </row>
    <row r="47" spans="1:18" ht="11.25">
      <c r="A47" s="36" t="s">
        <v>112</v>
      </c>
      <c r="B47" s="40" t="s">
        <v>239</v>
      </c>
      <c r="C47" s="30" t="s">
        <v>113</v>
      </c>
      <c r="D47" s="43">
        <f aca="true" t="shared" si="12" ref="D47:R47">SUM(D48,D49,D50)</f>
        <v>30436.63</v>
      </c>
      <c r="E47" s="43">
        <f t="shared" si="12"/>
        <v>44190.53999999999</v>
      </c>
      <c r="F47" s="43">
        <f t="shared" si="12"/>
        <v>44366.560000000005</v>
      </c>
      <c r="G47" s="43">
        <f t="shared" si="12"/>
        <v>42863.11</v>
      </c>
      <c r="H47" s="43">
        <f t="shared" si="12"/>
        <v>46576.810000000005</v>
      </c>
      <c r="I47" s="43">
        <f t="shared" si="12"/>
        <v>40096.189999999995</v>
      </c>
      <c r="J47" s="43">
        <f t="shared" si="12"/>
        <v>36807.67</v>
      </c>
      <c r="K47" s="43">
        <f t="shared" si="12"/>
        <v>25048.370000000003</v>
      </c>
      <c r="L47" s="43">
        <f t="shared" si="12"/>
        <v>26077.690000000002</v>
      </c>
      <c r="M47" s="43">
        <f t="shared" si="12"/>
        <v>20611.019999999997</v>
      </c>
      <c r="N47" s="43">
        <f t="shared" si="12"/>
        <v>24234.289999999997</v>
      </c>
      <c r="O47" s="43">
        <f t="shared" si="12"/>
        <v>25017.67</v>
      </c>
      <c r="P47" s="43">
        <f t="shared" si="12"/>
        <v>24427.67</v>
      </c>
      <c r="Q47" s="43">
        <f t="shared" si="12"/>
        <v>33908.770000000004</v>
      </c>
      <c r="R47" s="43">
        <f t="shared" si="12"/>
        <v>45532.93</v>
      </c>
    </row>
    <row r="48" spans="1:18" ht="11.25">
      <c r="A48" s="36" t="s">
        <v>114</v>
      </c>
      <c r="B48" s="40" t="s">
        <v>240</v>
      </c>
      <c r="C48" s="31" t="s">
        <v>76</v>
      </c>
      <c r="D48" s="43">
        <v>15178.12</v>
      </c>
      <c r="E48" s="43">
        <v>24519.69</v>
      </c>
      <c r="F48" s="43">
        <v>34423.05</v>
      </c>
      <c r="G48" s="43">
        <v>40643.46</v>
      </c>
      <c r="H48" s="43">
        <v>44831.87</v>
      </c>
      <c r="I48" s="43">
        <v>39046.84</v>
      </c>
      <c r="J48" s="43">
        <v>35685.14</v>
      </c>
      <c r="K48" s="43">
        <v>23923.38</v>
      </c>
      <c r="L48" s="43">
        <v>25072.93</v>
      </c>
      <c r="M48" s="43">
        <v>20421.42</v>
      </c>
      <c r="N48" s="43">
        <v>22743.01</v>
      </c>
      <c r="O48" s="43">
        <v>23147.89</v>
      </c>
      <c r="P48" s="43">
        <v>23181.53</v>
      </c>
      <c r="Q48" s="43">
        <v>28990.94</v>
      </c>
      <c r="R48" s="43">
        <v>43114.94</v>
      </c>
    </row>
    <row r="49" spans="1:18" ht="11.25">
      <c r="A49" s="36" t="s">
        <v>115</v>
      </c>
      <c r="B49" s="40" t="s">
        <v>241</v>
      </c>
      <c r="C49" s="31" t="s">
        <v>116</v>
      </c>
      <c r="D49" s="43">
        <v>15140.92</v>
      </c>
      <c r="E49" s="43">
        <v>19501.85</v>
      </c>
      <c r="F49" s="43">
        <v>9758.14</v>
      </c>
      <c r="G49" s="43">
        <v>2173.94</v>
      </c>
      <c r="H49" s="43">
        <v>1486.01</v>
      </c>
      <c r="I49" s="43">
        <v>877.84</v>
      </c>
      <c r="J49" s="43">
        <v>931.86</v>
      </c>
      <c r="K49" s="43">
        <v>907.91</v>
      </c>
      <c r="L49" s="43">
        <v>865.43</v>
      </c>
      <c r="M49" s="43">
        <v>0</v>
      </c>
      <c r="N49" s="43">
        <v>1304.44</v>
      </c>
      <c r="O49" s="43">
        <v>1356.96</v>
      </c>
      <c r="P49" s="43">
        <v>1223.07</v>
      </c>
      <c r="Q49" s="43">
        <v>3889.57</v>
      </c>
      <c r="R49" s="43">
        <v>2273.82</v>
      </c>
    </row>
    <row r="50" spans="1:18" ht="11.25">
      <c r="A50" s="36" t="s">
        <v>117</v>
      </c>
      <c r="B50" s="40" t="s">
        <v>242</v>
      </c>
      <c r="C50" s="31" t="s">
        <v>118</v>
      </c>
      <c r="D50" s="43">
        <v>117.59</v>
      </c>
      <c r="E50" s="43">
        <v>169</v>
      </c>
      <c r="F50" s="43">
        <v>185.37</v>
      </c>
      <c r="G50" s="43">
        <v>45.71</v>
      </c>
      <c r="H50" s="43">
        <v>258.93</v>
      </c>
      <c r="I50" s="43">
        <v>171.51</v>
      </c>
      <c r="J50" s="43">
        <v>190.67</v>
      </c>
      <c r="K50" s="43">
        <v>217.08</v>
      </c>
      <c r="L50" s="43">
        <v>139.33</v>
      </c>
      <c r="M50" s="43">
        <v>189.6</v>
      </c>
      <c r="N50" s="43">
        <v>186.84</v>
      </c>
      <c r="O50" s="43">
        <v>512.82</v>
      </c>
      <c r="P50" s="43">
        <v>23.07</v>
      </c>
      <c r="Q50" s="43">
        <v>1028.26</v>
      </c>
      <c r="R50" s="43">
        <v>144.17</v>
      </c>
    </row>
    <row r="51" spans="1:18" ht="11.25">
      <c r="A51" s="36" t="s">
        <v>119</v>
      </c>
      <c r="B51" s="40"/>
      <c r="C51" s="28" t="s">
        <v>120</v>
      </c>
      <c r="D51" s="41">
        <f aca="true" t="shared" si="13" ref="D51:R51">SUM(D52,D55,D64,D67)</f>
        <v>171055.37270721438</v>
      </c>
      <c r="E51" s="41">
        <f t="shared" si="13"/>
        <v>185393.57672315498</v>
      </c>
      <c r="F51" s="41">
        <f t="shared" si="13"/>
        <v>157587.18435988383</v>
      </c>
      <c r="G51" s="41">
        <f t="shared" si="13"/>
        <v>181232.49868858547</v>
      </c>
      <c r="H51" s="41">
        <f t="shared" si="13"/>
        <v>200380.69770747185</v>
      </c>
      <c r="I51" s="41">
        <f t="shared" si="13"/>
        <v>206755.28352535728</v>
      </c>
      <c r="J51" s="41">
        <f t="shared" si="13"/>
        <v>206108.01307968493</v>
      </c>
      <c r="K51" s="41">
        <f t="shared" si="13"/>
        <v>200437.98325543795</v>
      </c>
      <c r="L51" s="41">
        <f t="shared" si="13"/>
        <v>213171.61181238532</v>
      </c>
      <c r="M51" s="41">
        <f t="shared" si="13"/>
        <v>215278.87725873917</v>
      </c>
      <c r="N51" s="41">
        <f t="shared" si="13"/>
        <v>223791.1818907772</v>
      </c>
      <c r="O51" s="41">
        <f t="shared" si="13"/>
        <v>239499.9817436863</v>
      </c>
      <c r="P51" s="41">
        <f t="shared" si="13"/>
        <v>245583.68955234514</v>
      </c>
      <c r="Q51" s="41">
        <f t="shared" si="13"/>
        <v>246480.59081573773</v>
      </c>
      <c r="R51" s="41">
        <f t="shared" si="13"/>
        <v>273351.1895350664</v>
      </c>
    </row>
    <row r="52" spans="1:18" ht="11.25">
      <c r="A52" s="36" t="s">
        <v>121</v>
      </c>
      <c r="B52" s="42" t="s">
        <v>50</v>
      </c>
      <c r="C52" s="29" t="s">
        <v>51</v>
      </c>
      <c r="D52" s="43">
        <f aca="true" t="shared" si="14" ref="D52:R52">+D53+D54</f>
        <v>59882.2138642833</v>
      </c>
      <c r="E52" s="43">
        <f t="shared" si="14"/>
        <v>66225.68764980497</v>
      </c>
      <c r="F52" s="43">
        <f t="shared" si="14"/>
        <v>75235.0828839151</v>
      </c>
      <c r="G52" s="43">
        <f t="shared" si="14"/>
        <v>78205.15005444243</v>
      </c>
      <c r="H52" s="43">
        <f t="shared" si="14"/>
        <v>85590.5803837417</v>
      </c>
      <c r="I52" s="43">
        <f t="shared" si="14"/>
        <v>92294.99713851175</v>
      </c>
      <c r="J52" s="43">
        <f t="shared" si="14"/>
        <v>98705.6189769957</v>
      </c>
      <c r="K52" s="43">
        <f t="shared" si="14"/>
        <v>88337.65974421632</v>
      </c>
      <c r="L52" s="43">
        <f t="shared" si="14"/>
        <v>89715.93366912722</v>
      </c>
      <c r="M52" s="43">
        <f t="shared" si="14"/>
        <v>79773.0058810413</v>
      </c>
      <c r="N52" s="43">
        <f t="shared" si="14"/>
        <v>74280.56815716857</v>
      </c>
      <c r="O52" s="43">
        <f t="shared" si="14"/>
        <v>73677.2325473043</v>
      </c>
      <c r="P52" s="43">
        <f t="shared" si="14"/>
        <v>73428.15885395519</v>
      </c>
      <c r="Q52" s="43">
        <f t="shared" si="14"/>
        <v>72110.38262607972</v>
      </c>
      <c r="R52" s="43">
        <f t="shared" si="14"/>
        <v>75519.6573374303</v>
      </c>
    </row>
    <row r="53" spans="1:18" ht="11.25">
      <c r="A53" s="36" t="s">
        <v>122</v>
      </c>
      <c r="B53" s="40" t="s">
        <v>53</v>
      </c>
      <c r="C53" s="30" t="s">
        <v>54</v>
      </c>
      <c r="D53" s="43">
        <v>46276.3477861933</v>
      </c>
      <c r="E53" s="43">
        <v>50921.86871305497</v>
      </c>
      <c r="F53" s="43">
        <v>55585.79741251511</v>
      </c>
      <c r="G53" s="43">
        <v>60041.61106524244</v>
      </c>
      <c r="H53" s="43">
        <v>65022.0096069317</v>
      </c>
      <c r="I53" s="43">
        <v>69516.84918194175</v>
      </c>
      <c r="J53" s="43">
        <v>72175.31799854571</v>
      </c>
      <c r="K53" s="43">
        <v>60926.08232474631</v>
      </c>
      <c r="L53" s="43">
        <v>63482.857519217214</v>
      </c>
      <c r="M53" s="43">
        <v>52841.15796602129</v>
      </c>
      <c r="N53" s="43">
        <v>47485.96027674858</v>
      </c>
      <c r="O53" s="43">
        <v>48049.364967504305</v>
      </c>
      <c r="P53" s="43">
        <v>48877.53141305328</v>
      </c>
      <c r="Q53" s="43">
        <v>49425.50943878532</v>
      </c>
      <c r="R53" s="43">
        <v>52777.7841501359</v>
      </c>
    </row>
    <row r="54" spans="1:18" ht="11.25">
      <c r="A54" s="36" t="s">
        <v>123</v>
      </c>
      <c r="B54" s="40" t="s">
        <v>56</v>
      </c>
      <c r="C54" s="30" t="s">
        <v>57</v>
      </c>
      <c r="D54" s="43">
        <v>13605.86607809</v>
      </c>
      <c r="E54" s="43">
        <v>15303.81893675</v>
      </c>
      <c r="F54" s="43">
        <v>19649.285471400006</v>
      </c>
      <c r="G54" s="43">
        <v>18163.538989200002</v>
      </c>
      <c r="H54" s="43">
        <v>20568.570776810007</v>
      </c>
      <c r="I54" s="43">
        <v>22778.14795657</v>
      </c>
      <c r="J54" s="43">
        <v>26530.300978449995</v>
      </c>
      <c r="K54" s="43">
        <v>27411.577419470006</v>
      </c>
      <c r="L54" s="43">
        <v>26233.07614991</v>
      </c>
      <c r="M54" s="43">
        <v>26931.84791502001</v>
      </c>
      <c r="N54" s="43">
        <v>26794.607880419997</v>
      </c>
      <c r="O54" s="43">
        <v>25627.867579800004</v>
      </c>
      <c r="P54" s="43">
        <v>24550.627440901902</v>
      </c>
      <c r="Q54" s="43">
        <v>22684.873187294397</v>
      </c>
      <c r="R54" s="43">
        <v>22741.873187294397</v>
      </c>
    </row>
    <row r="55" spans="1:18" ht="11.25">
      <c r="A55" s="36" t="s">
        <v>124</v>
      </c>
      <c r="B55" s="40" t="s">
        <v>204</v>
      </c>
      <c r="C55" s="29" t="s">
        <v>59</v>
      </c>
      <c r="D55" s="43">
        <f aca="true" t="shared" si="15" ref="D55:R55">+D56+D59</f>
        <v>60727.23517395712</v>
      </c>
      <c r="E55" s="43">
        <f t="shared" si="15"/>
        <v>64812.05597053579</v>
      </c>
      <c r="F55" s="43">
        <f t="shared" si="15"/>
        <v>24977.782141081756</v>
      </c>
      <c r="G55" s="43">
        <f t="shared" si="15"/>
        <v>44738.31374646258</v>
      </c>
      <c r="H55" s="43">
        <f t="shared" si="15"/>
        <v>51261.942156544246</v>
      </c>
      <c r="I55" s="43">
        <f t="shared" si="15"/>
        <v>41080.54466281436</v>
      </c>
      <c r="J55" s="43">
        <f t="shared" si="15"/>
        <v>39536.76303421251</v>
      </c>
      <c r="K55" s="43">
        <f t="shared" si="15"/>
        <v>45984.02356396389</v>
      </c>
      <c r="L55" s="43">
        <f t="shared" si="15"/>
        <v>58248.38403972608</v>
      </c>
      <c r="M55" s="43">
        <f t="shared" si="15"/>
        <v>59460.77278813916</v>
      </c>
      <c r="N55" s="43">
        <f t="shared" si="15"/>
        <v>69807.35222594475</v>
      </c>
      <c r="O55" s="43">
        <f t="shared" si="15"/>
        <v>90590.24286237691</v>
      </c>
      <c r="P55" s="43">
        <f t="shared" si="15"/>
        <v>99312.5615605806</v>
      </c>
      <c r="Q55" s="43">
        <f t="shared" si="15"/>
        <v>105621.91424998723</v>
      </c>
      <c r="R55" s="43">
        <f t="shared" si="15"/>
        <v>128621.82691604011</v>
      </c>
    </row>
    <row r="56" spans="1:18" ht="11.25">
      <c r="A56" s="36" t="s">
        <v>125</v>
      </c>
      <c r="B56" s="40" t="s">
        <v>205</v>
      </c>
      <c r="C56" s="30" t="s">
        <v>54</v>
      </c>
      <c r="D56" s="43">
        <f aca="true" t="shared" si="16" ref="D56:R56">+D57+D58</f>
        <v>4843.168833309503</v>
      </c>
      <c r="E56" s="43">
        <f t="shared" si="16"/>
        <v>6785.893891747388</v>
      </c>
      <c r="F56" s="43">
        <f t="shared" si="16"/>
        <v>2510.1620407098453</v>
      </c>
      <c r="G56" s="43">
        <f t="shared" si="16"/>
        <v>3493.8268790012426</v>
      </c>
      <c r="H56" s="43">
        <f t="shared" si="16"/>
        <v>6452.354060811421</v>
      </c>
      <c r="I56" s="43">
        <f t="shared" si="16"/>
        <v>4048.9252274539886</v>
      </c>
      <c r="J56" s="43">
        <f t="shared" si="16"/>
        <v>3573.6996616330694</v>
      </c>
      <c r="K56" s="43">
        <f t="shared" si="16"/>
        <v>5318.743036757231</v>
      </c>
      <c r="L56" s="43">
        <f t="shared" si="16"/>
        <v>9670.45253303695</v>
      </c>
      <c r="M56" s="43">
        <f t="shared" si="16"/>
        <v>9352.793983644977</v>
      </c>
      <c r="N56" s="43">
        <f t="shared" si="16"/>
        <v>8252.410693540718</v>
      </c>
      <c r="O56" s="43">
        <f t="shared" si="16"/>
        <v>9314.026066893499</v>
      </c>
      <c r="P56" s="43">
        <f t="shared" si="16"/>
        <v>9589.308736389252</v>
      </c>
      <c r="Q56" s="43">
        <f t="shared" si="16"/>
        <v>10134.22098686777</v>
      </c>
      <c r="R56" s="43">
        <f t="shared" si="16"/>
        <v>15756.999339242162</v>
      </c>
    </row>
    <row r="57" spans="1:18" ht="11.25">
      <c r="A57" s="36" t="s">
        <v>126</v>
      </c>
      <c r="B57" s="40" t="s">
        <v>206</v>
      </c>
      <c r="C57" s="31" t="s">
        <v>62</v>
      </c>
      <c r="D57" s="43">
        <v>1615.800642143327</v>
      </c>
      <c r="E57" s="43">
        <v>1377.1192585261874</v>
      </c>
      <c r="F57" s="43">
        <v>426.12811948176955</v>
      </c>
      <c r="G57" s="43">
        <v>926.8144783335026</v>
      </c>
      <c r="H57" s="43">
        <v>2029.428372704853</v>
      </c>
      <c r="I57" s="43">
        <v>914.360750787223</v>
      </c>
      <c r="J57" s="43">
        <v>813.9999275011697</v>
      </c>
      <c r="K57" s="43">
        <v>1211.1232036244332</v>
      </c>
      <c r="L57" s="43">
        <v>1736.991943305934</v>
      </c>
      <c r="M57" s="43">
        <v>2657.036746902748</v>
      </c>
      <c r="N57" s="43">
        <v>2795.325049194521</v>
      </c>
      <c r="O57" s="43">
        <v>3121.8667290876665</v>
      </c>
      <c r="P57" s="43">
        <v>3179.8365684263067</v>
      </c>
      <c r="Q57" s="43">
        <v>2702.417940682642</v>
      </c>
      <c r="R57" s="43">
        <v>3688.4957042148058</v>
      </c>
    </row>
    <row r="58" spans="1:18" ht="11.25">
      <c r="A58" s="36" t="s">
        <v>127</v>
      </c>
      <c r="B58" s="40" t="s">
        <v>207</v>
      </c>
      <c r="C58" s="31" t="s">
        <v>32</v>
      </c>
      <c r="D58" s="43">
        <v>3227.368191166175</v>
      </c>
      <c r="E58" s="43">
        <v>5408.7746332212</v>
      </c>
      <c r="F58" s="43">
        <v>2084.033921228076</v>
      </c>
      <c r="G58" s="43">
        <v>2567.0124006677397</v>
      </c>
      <c r="H58" s="43">
        <v>4422.925688106568</v>
      </c>
      <c r="I58" s="43">
        <v>3134.5644766667656</v>
      </c>
      <c r="J58" s="43">
        <v>2759.6997341318997</v>
      </c>
      <c r="K58" s="43">
        <v>4107.619833132798</v>
      </c>
      <c r="L58" s="43">
        <v>7933.460589731016</v>
      </c>
      <c r="M58" s="43">
        <v>6695.75723674223</v>
      </c>
      <c r="N58" s="43">
        <v>5457.085644346196</v>
      </c>
      <c r="O58" s="43">
        <v>6192.159337805832</v>
      </c>
      <c r="P58" s="43">
        <v>6409.472167962946</v>
      </c>
      <c r="Q58" s="43">
        <v>7431.803046185128</v>
      </c>
      <c r="R58" s="43">
        <v>12068.503635027357</v>
      </c>
    </row>
    <row r="59" spans="1:18" ht="11.25">
      <c r="A59" s="36" t="s">
        <v>128</v>
      </c>
      <c r="B59" s="40" t="s">
        <v>208</v>
      </c>
      <c r="C59" s="30" t="s">
        <v>65</v>
      </c>
      <c r="D59" s="43">
        <f aca="true" t="shared" si="17" ref="D59:R59">D60+D61+D62+D63</f>
        <v>55884.066340647616</v>
      </c>
      <c r="E59" s="43">
        <f t="shared" si="17"/>
        <v>58026.1620787884</v>
      </c>
      <c r="F59" s="43">
        <f t="shared" si="17"/>
        <v>22467.62010037191</v>
      </c>
      <c r="G59" s="43">
        <f t="shared" si="17"/>
        <v>41244.48686746134</v>
      </c>
      <c r="H59" s="43">
        <f t="shared" si="17"/>
        <v>44809.588095732826</v>
      </c>
      <c r="I59" s="43">
        <f t="shared" si="17"/>
        <v>37031.61943536037</v>
      </c>
      <c r="J59" s="43">
        <f t="shared" si="17"/>
        <v>35963.06337257944</v>
      </c>
      <c r="K59" s="43">
        <f t="shared" si="17"/>
        <v>40665.28052720666</v>
      </c>
      <c r="L59" s="43">
        <f t="shared" si="17"/>
        <v>48577.93150668913</v>
      </c>
      <c r="M59" s="43">
        <f t="shared" si="17"/>
        <v>50107.97880449419</v>
      </c>
      <c r="N59" s="43">
        <f t="shared" si="17"/>
        <v>61554.94153240403</v>
      </c>
      <c r="O59" s="43">
        <f t="shared" si="17"/>
        <v>81276.21679548341</v>
      </c>
      <c r="P59" s="43">
        <f t="shared" si="17"/>
        <v>89723.25282419134</v>
      </c>
      <c r="Q59" s="43">
        <f t="shared" si="17"/>
        <v>95487.69326311945</v>
      </c>
      <c r="R59" s="43">
        <f t="shared" si="17"/>
        <v>112864.82757679795</v>
      </c>
    </row>
    <row r="60" spans="1:18" ht="11.25">
      <c r="A60" s="36" t="s">
        <v>129</v>
      </c>
      <c r="B60" s="40" t="s">
        <v>243</v>
      </c>
      <c r="C60" s="31" t="s">
        <v>30</v>
      </c>
      <c r="D60" s="43">
        <v>872.048744434142</v>
      </c>
      <c r="E60" s="43">
        <v>2238.75466729682</v>
      </c>
      <c r="F60" s="43">
        <v>253.58405898371612</v>
      </c>
      <c r="G60" s="43">
        <v>1.408102443110583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496.54041725891443</v>
      </c>
      <c r="O60" s="43">
        <v>2129.6703235423824</v>
      </c>
      <c r="P60" s="43">
        <v>1983.634344577925</v>
      </c>
      <c r="Q60" s="43">
        <v>703.1131751957151</v>
      </c>
      <c r="R60" s="43">
        <v>953.9</v>
      </c>
    </row>
    <row r="61" spans="1:18" ht="11.25">
      <c r="A61" s="36" t="s">
        <v>130</v>
      </c>
      <c r="B61" s="40" t="s">
        <v>209</v>
      </c>
      <c r="C61" s="31" t="s">
        <v>62</v>
      </c>
      <c r="D61" s="43">
        <v>2706.0913020571365</v>
      </c>
      <c r="E61" s="43">
        <v>2488.2545070150513</v>
      </c>
      <c r="F61" s="43">
        <v>935.1422078820801</v>
      </c>
      <c r="G61" s="43">
        <v>1449.8304181510969</v>
      </c>
      <c r="H61" s="43">
        <v>906.2472921201856</v>
      </c>
      <c r="I61" s="43">
        <v>1228.2276043860463</v>
      </c>
      <c r="J61" s="43">
        <v>1062.170700197358</v>
      </c>
      <c r="K61" s="43">
        <v>1156.885598868747</v>
      </c>
      <c r="L61" s="43">
        <v>1199.8172529673996</v>
      </c>
      <c r="M61" s="43">
        <v>1295.369257249212</v>
      </c>
      <c r="N61" s="43">
        <v>1277.9322513442619</v>
      </c>
      <c r="O61" s="43">
        <v>1335.4432090950013</v>
      </c>
      <c r="P61" s="43">
        <v>1658.0837891900817</v>
      </c>
      <c r="Q61" s="43">
        <v>1864.5249039679065</v>
      </c>
      <c r="R61" s="43">
        <v>2165.223762591286</v>
      </c>
    </row>
    <row r="62" spans="1:18" ht="11.25">
      <c r="A62" s="36" t="s">
        <v>131</v>
      </c>
      <c r="B62" s="40" t="s">
        <v>210</v>
      </c>
      <c r="C62" s="31" t="s">
        <v>31</v>
      </c>
      <c r="D62" s="43">
        <v>42087.375810997204</v>
      </c>
      <c r="E62" s="43">
        <v>44565.605874019995</v>
      </c>
      <c r="F62" s="43">
        <v>16196.136902724273</v>
      </c>
      <c r="G62" s="43">
        <v>33886.65979232432</v>
      </c>
      <c r="H62" s="43">
        <v>38479.890786202996</v>
      </c>
      <c r="I62" s="43">
        <v>30523.917992123115</v>
      </c>
      <c r="J62" s="43">
        <v>30853.91110087046</v>
      </c>
      <c r="K62" s="43">
        <v>34205.01057246425</v>
      </c>
      <c r="L62" s="43">
        <v>41325.64339711713</v>
      </c>
      <c r="M62" s="43">
        <v>40860.33626100631</v>
      </c>
      <c r="N62" s="43">
        <v>50752.01280667375</v>
      </c>
      <c r="O62" s="43">
        <v>68629.91740506687</v>
      </c>
      <c r="P62" s="43">
        <v>74771.90098672693</v>
      </c>
      <c r="Q62" s="43">
        <v>81758.13646249742</v>
      </c>
      <c r="R62" s="43">
        <v>97105.79170122315</v>
      </c>
    </row>
    <row r="63" spans="1:18" ht="11.25">
      <c r="A63" s="36" t="s">
        <v>132</v>
      </c>
      <c r="B63" s="40" t="s">
        <v>211</v>
      </c>
      <c r="C63" s="31" t="s">
        <v>32</v>
      </c>
      <c r="D63" s="43">
        <v>10218.55048315913</v>
      </c>
      <c r="E63" s="43">
        <v>8733.54703045654</v>
      </c>
      <c r="F63" s="43">
        <v>5082.756930781843</v>
      </c>
      <c r="G63" s="43">
        <v>5906.588554542818</v>
      </c>
      <c r="H63" s="43">
        <v>5423.450017409648</v>
      </c>
      <c r="I63" s="43">
        <v>5279.473838851209</v>
      </c>
      <c r="J63" s="43">
        <v>4046.981571511619</v>
      </c>
      <c r="K63" s="43">
        <v>5303.384355873663</v>
      </c>
      <c r="L63" s="43">
        <v>6052.470856604603</v>
      </c>
      <c r="M63" s="43">
        <v>7952.273286238659</v>
      </c>
      <c r="N63" s="43">
        <v>9028.4560571271</v>
      </c>
      <c r="O63" s="43">
        <v>9181.18585777917</v>
      </c>
      <c r="P63" s="43">
        <v>11309.633703696394</v>
      </c>
      <c r="Q63" s="43">
        <v>11161.918721458414</v>
      </c>
      <c r="R63" s="43">
        <v>12639.912112983518</v>
      </c>
    </row>
    <row r="64" spans="1:18" ht="11.25">
      <c r="A64" s="36" t="s">
        <v>133</v>
      </c>
      <c r="B64" s="40" t="s">
        <v>212</v>
      </c>
      <c r="C64" s="29" t="s">
        <v>70</v>
      </c>
      <c r="D64" s="43">
        <f aca="true" t="shared" si="18" ref="D64:R64">+D65+D66</f>
        <v>5322.620046933341</v>
      </c>
      <c r="E64" s="43">
        <f t="shared" si="18"/>
        <v>4641.436345146647</v>
      </c>
      <c r="F64" s="43">
        <f t="shared" si="18"/>
        <v>1177.6169076538104</v>
      </c>
      <c r="G64" s="43">
        <f t="shared" si="18"/>
        <v>2282.9094826039936</v>
      </c>
      <c r="H64" s="43">
        <f t="shared" si="18"/>
        <v>6669.069164524745</v>
      </c>
      <c r="I64" s="43">
        <f t="shared" si="18"/>
        <v>4805.538619290465</v>
      </c>
      <c r="J64" s="43">
        <f t="shared" si="18"/>
        <v>2687.183484318679</v>
      </c>
      <c r="K64" s="43">
        <f t="shared" si="18"/>
        <v>3588.5315556040905</v>
      </c>
      <c r="L64" s="43">
        <f t="shared" si="18"/>
        <v>2770.9822347097333</v>
      </c>
      <c r="M64" s="43">
        <f t="shared" si="18"/>
        <v>3591.710625056513</v>
      </c>
      <c r="N64" s="43">
        <f t="shared" si="18"/>
        <v>3311.0920029551</v>
      </c>
      <c r="O64" s="43">
        <f t="shared" si="18"/>
        <v>3122.7018535198117</v>
      </c>
      <c r="P64" s="43">
        <f t="shared" si="18"/>
        <v>3034.3343698159165</v>
      </c>
      <c r="Q64" s="43">
        <f t="shared" si="18"/>
        <v>2981.493136363758</v>
      </c>
      <c r="R64" s="43">
        <f t="shared" si="18"/>
        <v>3000</v>
      </c>
    </row>
    <row r="65" spans="1:18" ht="11.25">
      <c r="A65" s="36" t="s">
        <v>134</v>
      </c>
      <c r="B65" s="40" t="s">
        <v>244</v>
      </c>
      <c r="C65" s="30" t="s">
        <v>31</v>
      </c>
      <c r="D65" s="43">
        <v>5322.620046933341</v>
      </c>
      <c r="E65" s="43">
        <v>4641.436345146647</v>
      </c>
      <c r="F65" s="43">
        <v>1177.6169076538104</v>
      </c>
      <c r="G65" s="43">
        <v>2282.9094826039936</v>
      </c>
      <c r="H65" s="43">
        <v>6669.069164524745</v>
      </c>
      <c r="I65" s="43">
        <v>4805.538619290465</v>
      </c>
      <c r="J65" s="43">
        <v>2687.183484318679</v>
      </c>
      <c r="K65" s="43">
        <v>3588.5315556040905</v>
      </c>
      <c r="L65" s="43">
        <v>2770.9822347097333</v>
      </c>
      <c r="M65" s="43">
        <v>3591.710625056513</v>
      </c>
      <c r="N65" s="43">
        <v>3311.0920029551</v>
      </c>
      <c r="O65" s="43">
        <v>3122.7018535198117</v>
      </c>
      <c r="P65" s="43">
        <v>3034.3343698159165</v>
      </c>
      <c r="Q65" s="43">
        <v>2981.493136363758</v>
      </c>
      <c r="R65" s="43">
        <v>3000</v>
      </c>
    </row>
    <row r="66" spans="1:18" ht="11.25">
      <c r="A66" s="36" t="s">
        <v>135</v>
      </c>
      <c r="B66" s="40" t="s">
        <v>245</v>
      </c>
      <c r="C66" s="30" t="s">
        <v>32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</row>
    <row r="67" spans="1:18" ht="11.25">
      <c r="A67" s="36" t="s">
        <v>136</v>
      </c>
      <c r="B67" s="40" t="s">
        <v>213</v>
      </c>
      <c r="C67" s="29" t="s">
        <v>72</v>
      </c>
      <c r="D67" s="43">
        <f aca="true" t="shared" si="19" ref="D67:Q67">SUM(D68,D73,D78,D79,D84)</f>
        <v>45123.30362204062</v>
      </c>
      <c r="E67" s="43">
        <f t="shared" si="19"/>
        <v>49714.39675766759</v>
      </c>
      <c r="F67" s="43">
        <f t="shared" si="19"/>
        <v>56196.70242723318</v>
      </c>
      <c r="G67" s="43">
        <f t="shared" si="19"/>
        <v>56006.12540507648</v>
      </c>
      <c r="H67" s="43">
        <f t="shared" si="19"/>
        <v>56859.10600266113</v>
      </c>
      <c r="I67" s="43">
        <f t="shared" si="19"/>
        <v>68574.2031047407</v>
      </c>
      <c r="J67" s="43">
        <f t="shared" si="19"/>
        <v>65178.44758415806</v>
      </c>
      <c r="K67" s="43">
        <f t="shared" si="19"/>
        <v>62527.76839165364</v>
      </c>
      <c r="L67" s="43">
        <f t="shared" si="19"/>
        <v>62436.311868822304</v>
      </c>
      <c r="M67" s="43">
        <f t="shared" si="19"/>
        <v>72453.38796450218</v>
      </c>
      <c r="N67" s="43">
        <f t="shared" si="19"/>
        <v>76392.16950470879</v>
      </c>
      <c r="O67" s="43">
        <f t="shared" si="19"/>
        <v>72109.80448048528</v>
      </c>
      <c r="P67" s="43">
        <f t="shared" si="19"/>
        <v>69808.63476799346</v>
      </c>
      <c r="Q67" s="43">
        <f t="shared" si="19"/>
        <v>65766.80080330702</v>
      </c>
      <c r="R67" s="43">
        <f>SUM(R68,R73,R78,R79,R84)</f>
        <v>66209.705281596</v>
      </c>
    </row>
    <row r="68" spans="1:18" ht="11.25">
      <c r="A68" s="36" t="s">
        <v>137</v>
      </c>
      <c r="B68" s="40" t="s">
        <v>215</v>
      </c>
      <c r="C68" s="30" t="s">
        <v>76</v>
      </c>
      <c r="D68" s="43">
        <f aca="true" t="shared" si="20" ref="D68:R68">SUM(D69,D71,D70,D72)</f>
        <v>438.88197051000003</v>
      </c>
      <c r="E68" s="43">
        <f t="shared" si="20"/>
        <v>663.26158906</v>
      </c>
      <c r="F68" s="43">
        <f t="shared" si="20"/>
        <v>484.8367292</v>
      </c>
      <c r="G68" s="43">
        <f t="shared" si="20"/>
        <v>221.81999820000001</v>
      </c>
      <c r="H68" s="43">
        <f t="shared" si="20"/>
        <v>237.15954835</v>
      </c>
      <c r="I68" s="43">
        <f t="shared" si="20"/>
        <v>372.58375661</v>
      </c>
      <c r="J68" s="43">
        <f t="shared" si="20"/>
        <v>445.29408528999994</v>
      </c>
      <c r="K68" s="43">
        <f t="shared" si="20"/>
        <v>168.87358315</v>
      </c>
      <c r="L68" s="43">
        <f t="shared" si="20"/>
        <v>121.10662162</v>
      </c>
      <c r="M68" s="43">
        <f t="shared" si="20"/>
        <v>133.30315618</v>
      </c>
      <c r="N68" s="43">
        <f t="shared" si="20"/>
        <v>129.21984609</v>
      </c>
      <c r="O68" s="43">
        <f t="shared" si="20"/>
        <v>140.19320877</v>
      </c>
      <c r="P68" s="43">
        <f t="shared" si="20"/>
        <v>151.10613432</v>
      </c>
      <c r="Q68" s="43">
        <f t="shared" si="20"/>
        <v>180.37046345999997</v>
      </c>
      <c r="R68" s="43">
        <f t="shared" si="20"/>
        <v>297.91220793405193</v>
      </c>
    </row>
    <row r="69" spans="1:18" ht="11.25">
      <c r="A69" s="36" t="s">
        <v>138</v>
      </c>
      <c r="B69" s="40" t="s">
        <v>216</v>
      </c>
      <c r="C69" s="31" t="s">
        <v>78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</row>
    <row r="70" spans="1:18" ht="11.25">
      <c r="A70" s="36" t="s">
        <v>139</v>
      </c>
      <c r="B70" s="40" t="s">
        <v>217</v>
      </c>
      <c r="C70" s="31" t="s">
        <v>86</v>
      </c>
      <c r="D70" s="43">
        <v>438.88197051000003</v>
      </c>
      <c r="E70" s="43">
        <v>663.26158906</v>
      </c>
      <c r="F70" s="43">
        <v>484.8367292</v>
      </c>
      <c r="G70" s="43">
        <v>221.81999820000001</v>
      </c>
      <c r="H70" s="43">
        <v>237.15954835</v>
      </c>
      <c r="I70" s="43">
        <v>372.58375661</v>
      </c>
      <c r="J70" s="43">
        <v>445.29408528999994</v>
      </c>
      <c r="K70" s="43">
        <v>168.87358315</v>
      </c>
      <c r="L70" s="43">
        <v>121.10662162</v>
      </c>
      <c r="M70" s="43">
        <v>133.30315618</v>
      </c>
      <c r="N70" s="43">
        <v>129.21984609</v>
      </c>
      <c r="O70" s="43">
        <v>140.19320877</v>
      </c>
      <c r="P70" s="43">
        <v>151.10613432</v>
      </c>
      <c r="Q70" s="43">
        <v>180.37046345999997</v>
      </c>
      <c r="R70" s="43">
        <v>297.91220793405193</v>
      </c>
    </row>
    <row r="71" spans="1:18" ht="11.25">
      <c r="A71" s="36" t="s">
        <v>140</v>
      </c>
      <c r="B71" s="40" t="s">
        <v>218</v>
      </c>
      <c r="C71" s="31" t="s">
        <v>31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</row>
    <row r="72" spans="1:18" ht="11.25">
      <c r="A72" s="36" t="s">
        <v>141</v>
      </c>
      <c r="B72" s="40" t="s">
        <v>219</v>
      </c>
      <c r="C72" s="31" t="s">
        <v>32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</row>
    <row r="73" spans="1:18" ht="11.25">
      <c r="A73" s="36" t="s">
        <v>142</v>
      </c>
      <c r="B73" s="40" t="s">
        <v>220</v>
      </c>
      <c r="C73" s="30" t="s">
        <v>83</v>
      </c>
      <c r="D73" s="43">
        <f aca="true" t="shared" si="21" ref="D73:R73">SUM(D74,D75,D76,D77)</f>
        <v>36660.658163980705</v>
      </c>
      <c r="E73" s="43">
        <f t="shared" si="21"/>
        <v>39041.48134065784</v>
      </c>
      <c r="F73" s="43">
        <f t="shared" si="21"/>
        <v>43351.64335373328</v>
      </c>
      <c r="G73" s="43">
        <f t="shared" si="21"/>
        <v>42044.996591772375</v>
      </c>
      <c r="H73" s="43">
        <f t="shared" si="21"/>
        <v>40262.577101590636</v>
      </c>
      <c r="I73" s="43">
        <f t="shared" si="21"/>
        <v>46744.68756164552</v>
      </c>
      <c r="J73" s="43">
        <f t="shared" si="21"/>
        <v>43614.97880575293</v>
      </c>
      <c r="K73" s="43">
        <f t="shared" si="21"/>
        <v>40557.05155683303</v>
      </c>
      <c r="L73" s="43">
        <f t="shared" si="21"/>
        <v>42212.77800988419</v>
      </c>
      <c r="M73" s="43">
        <f t="shared" si="21"/>
        <v>51055.26657360835</v>
      </c>
      <c r="N73" s="43">
        <f t="shared" si="21"/>
        <v>56085.05180656312</v>
      </c>
      <c r="O73" s="43">
        <f t="shared" si="21"/>
        <v>53298.7557499734</v>
      </c>
      <c r="P73" s="43">
        <f t="shared" si="21"/>
        <v>51562.47378100694</v>
      </c>
      <c r="Q73" s="43">
        <f t="shared" si="21"/>
        <v>47628.37988459116</v>
      </c>
      <c r="R73" s="43">
        <f t="shared" si="21"/>
        <v>47846.68773240425</v>
      </c>
    </row>
    <row r="74" spans="1:18" ht="11.25">
      <c r="A74" s="36" t="s">
        <v>143</v>
      </c>
      <c r="B74" s="40" t="s">
        <v>221</v>
      </c>
      <c r="C74" s="31" t="s">
        <v>30</v>
      </c>
      <c r="D74" s="43">
        <v>0</v>
      </c>
      <c r="E74" s="43">
        <v>1520</v>
      </c>
      <c r="F74" s="43">
        <v>4290</v>
      </c>
      <c r="G74" s="43">
        <v>2910</v>
      </c>
      <c r="H74" s="43">
        <v>0</v>
      </c>
      <c r="I74" s="43">
        <v>5000</v>
      </c>
      <c r="J74" s="43">
        <v>3000</v>
      </c>
      <c r="K74" s="43">
        <v>1000</v>
      </c>
      <c r="L74" s="43">
        <v>4200</v>
      </c>
      <c r="M74" s="43">
        <v>11619.678765572786</v>
      </c>
      <c r="N74" s="43">
        <v>16486.659228957484</v>
      </c>
      <c r="O74" s="43">
        <v>15587.4825511432</v>
      </c>
      <c r="P74" s="43">
        <v>13991.921220660091</v>
      </c>
      <c r="Q74" s="43">
        <v>10079.19366450684</v>
      </c>
      <c r="R74" s="43">
        <v>10173.087822813877</v>
      </c>
    </row>
    <row r="75" spans="1:18" ht="11.25">
      <c r="A75" s="36" t="s">
        <v>144</v>
      </c>
      <c r="B75" s="40" t="s">
        <v>222</v>
      </c>
      <c r="C75" s="31" t="s">
        <v>86</v>
      </c>
      <c r="D75" s="43">
        <v>1521.7864591899997</v>
      </c>
      <c r="E75" s="43">
        <v>1453.8314374200004</v>
      </c>
      <c r="F75" s="43">
        <v>1579.4823288599996</v>
      </c>
      <c r="G75" s="43">
        <v>1167.4279705500003</v>
      </c>
      <c r="H75" s="43">
        <v>1199.8351977800003</v>
      </c>
      <c r="I75" s="43">
        <v>2076.6424012499997</v>
      </c>
      <c r="J75" s="43">
        <v>1209.4591635699999</v>
      </c>
      <c r="K75" s="43">
        <v>1572.57878573</v>
      </c>
      <c r="L75" s="43">
        <v>1307.6363641500002</v>
      </c>
      <c r="M75" s="43">
        <v>2307.03077896</v>
      </c>
      <c r="N75" s="43">
        <v>1939.8791143100002</v>
      </c>
      <c r="O75" s="43">
        <v>1786.0720562499998</v>
      </c>
      <c r="P75" s="43">
        <v>1760.5199148000002</v>
      </c>
      <c r="Q75" s="43">
        <v>1783.9841203500005</v>
      </c>
      <c r="R75" s="43">
        <v>1756.8471180225981</v>
      </c>
    </row>
    <row r="76" spans="1:18" ht="11.25">
      <c r="A76" s="36" t="s">
        <v>145</v>
      </c>
      <c r="B76" s="40" t="s">
        <v>223</v>
      </c>
      <c r="C76" s="31" t="s">
        <v>31</v>
      </c>
      <c r="D76" s="43">
        <v>23306.724276010707</v>
      </c>
      <c r="E76" s="43">
        <v>24053.747858037837</v>
      </c>
      <c r="F76" s="43">
        <v>24199.514936383286</v>
      </c>
      <c r="G76" s="43">
        <v>25801.09939342238</v>
      </c>
      <c r="H76" s="43">
        <v>26915.359316370632</v>
      </c>
      <c r="I76" s="43">
        <v>28260.986896275528</v>
      </c>
      <c r="J76" s="43">
        <v>28728.344910392938</v>
      </c>
      <c r="K76" s="43">
        <v>29690.40783588303</v>
      </c>
      <c r="L76" s="43">
        <v>29277.70427067419</v>
      </c>
      <c r="M76" s="43">
        <v>29389.896402605562</v>
      </c>
      <c r="N76" s="43">
        <v>29617.703113555635</v>
      </c>
      <c r="O76" s="43">
        <v>28144.837365490203</v>
      </c>
      <c r="P76" s="43">
        <v>28107.67585507845</v>
      </c>
      <c r="Q76" s="43">
        <v>28412.30848314672</v>
      </c>
      <c r="R76" s="43">
        <v>28563.85917498017</v>
      </c>
    </row>
    <row r="77" spans="1:18" ht="11.25">
      <c r="A77" s="36" t="s">
        <v>146</v>
      </c>
      <c r="B77" s="40" t="s">
        <v>224</v>
      </c>
      <c r="C77" s="31" t="s">
        <v>32</v>
      </c>
      <c r="D77" s="43">
        <v>11832.14742878</v>
      </c>
      <c r="E77" s="43">
        <v>12013.9020452</v>
      </c>
      <c r="F77" s="43">
        <v>13282.646088489995</v>
      </c>
      <c r="G77" s="43">
        <v>12166.469227799997</v>
      </c>
      <c r="H77" s="43">
        <v>12147.38258744</v>
      </c>
      <c r="I77" s="43">
        <v>11407.058264119998</v>
      </c>
      <c r="J77" s="43">
        <v>10677.174731789995</v>
      </c>
      <c r="K77" s="43">
        <v>8294.064935219996</v>
      </c>
      <c r="L77" s="43">
        <v>7427.43737506</v>
      </c>
      <c r="M77" s="43">
        <v>7738.66062647</v>
      </c>
      <c r="N77" s="43">
        <v>8040.810349740001</v>
      </c>
      <c r="O77" s="43">
        <v>7780.36377709</v>
      </c>
      <c r="P77" s="43">
        <v>7702.356790468397</v>
      </c>
      <c r="Q77" s="43">
        <v>7352.8936165876</v>
      </c>
      <c r="R77" s="43">
        <v>7352.8936165876</v>
      </c>
    </row>
    <row r="78" spans="1:18" ht="11.25">
      <c r="A78" s="36" t="s">
        <v>147</v>
      </c>
      <c r="B78" s="40" t="s">
        <v>225</v>
      </c>
      <c r="C78" s="30" t="s">
        <v>90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</row>
    <row r="79" spans="1:18" ht="11.25">
      <c r="A79" s="36" t="s">
        <v>149</v>
      </c>
      <c r="B79" s="40" t="s">
        <v>226</v>
      </c>
      <c r="C79" s="30" t="s">
        <v>92</v>
      </c>
      <c r="D79" s="43">
        <f aca="true" t="shared" si="22" ref="D79:R79">SUM(D80,D82,D81,D83)</f>
        <v>7292.49295517</v>
      </c>
      <c r="E79" s="43">
        <f t="shared" si="22"/>
        <v>8816.493169449997</v>
      </c>
      <c r="F79" s="43">
        <f t="shared" si="22"/>
        <v>11274.09643008</v>
      </c>
      <c r="G79" s="43">
        <f t="shared" si="22"/>
        <v>10464.767473960008</v>
      </c>
      <c r="H79" s="43">
        <f t="shared" si="22"/>
        <v>13238.267991159999</v>
      </c>
      <c r="I79" s="43">
        <f t="shared" si="22"/>
        <v>18246.363487110004</v>
      </c>
      <c r="J79" s="43">
        <f t="shared" si="22"/>
        <v>18055.326147930016</v>
      </c>
      <c r="K79" s="43">
        <f t="shared" si="22"/>
        <v>18908.153315019998</v>
      </c>
      <c r="L79" s="43">
        <f t="shared" si="22"/>
        <v>17410.417968979997</v>
      </c>
      <c r="M79" s="43">
        <f t="shared" si="22"/>
        <v>18630.46789346001</v>
      </c>
      <c r="N79" s="43">
        <f t="shared" si="22"/>
        <v>17464.08389497</v>
      </c>
      <c r="O79" s="43">
        <f t="shared" si="22"/>
        <v>16064.959801</v>
      </c>
      <c r="P79" s="43">
        <f t="shared" si="22"/>
        <v>15243.660857172603</v>
      </c>
      <c r="Q79" s="43">
        <f t="shared" si="22"/>
        <v>15441.568482071503</v>
      </c>
      <c r="R79" s="43">
        <f t="shared" si="22"/>
        <v>15455.372040441505</v>
      </c>
    </row>
    <row r="80" spans="1:18" ht="11.25">
      <c r="A80" s="36" t="s">
        <v>150</v>
      </c>
      <c r="B80" s="40" t="s">
        <v>227</v>
      </c>
      <c r="C80" s="31" t="s">
        <v>30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</row>
    <row r="81" spans="1:18" ht="11.25">
      <c r="A81" s="36" t="s">
        <v>151</v>
      </c>
      <c r="B81" s="40" t="s">
        <v>228</v>
      </c>
      <c r="C81" s="31" t="s">
        <v>62</v>
      </c>
      <c r="D81" s="43">
        <v>18.985459489999997</v>
      </c>
      <c r="E81" s="43">
        <v>5.78704557</v>
      </c>
      <c r="F81" s="43">
        <v>13.51729086</v>
      </c>
      <c r="G81" s="43">
        <v>11.9882705</v>
      </c>
      <c r="H81" s="43">
        <v>12.0284581</v>
      </c>
      <c r="I81" s="43">
        <v>16.977313780000003</v>
      </c>
      <c r="J81" s="43">
        <v>27.530257099999996</v>
      </c>
      <c r="K81" s="43">
        <v>34.04297527000001</v>
      </c>
      <c r="L81" s="43">
        <v>73.03756043</v>
      </c>
      <c r="M81" s="43">
        <v>120.59242004000001</v>
      </c>
      <c r="N81" s="43">
        <v>124.5784388</v>
      </c>
      <c r="O81" s="43">
        <v>32.20679634</v>
      </c>
      <c r="P81" s="43">
        <v>32.43651767</v>
      </c>
      <c r="Q81" s="43">
        <v>24.19644163</v>
      </c>
      <c r="R81" s="43">
        <v>27</v>
      </c>
    </row>
    <row r="82" spans="1:18" ht="11.25">
      <c r="A82" s="36" t="s">
        <v>152</v>
      </c>
      <c r="B82" s="40" t="s">
        <v>229</v>
      </c>
      <c r="C82" s="31" t="s">
        <v>31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t="11.25">
      <c r="A83" s="36" t="s">
        <v>153</v>
      </c>
      <c r="B83" s="40" t="s">
        <v>230</v>
      </c>
      <c r="C83" s="31" t="s">
        <v>32</v>
      </c>
      <c r="D83" s="43">
        <v>7273.50749568</v>
      </c>
      <c r="E83" s="43">
        <v>8810.706123879998</v>
      </c>
      <c r="F83" s="43">
        <v>11260.57913922</v>
      </c>
      <c r="G83" s="43">
        <v>10452.779203460008</v>
      </c>
      <c r="H83" s="43">
        <v>13226.23953306</v>
      </c>
      <c r="I83" s="43">
        <v>18229.386173330004</v>
      </c>
      <c r="J83" s="43">
        <v>18027.795890830017</v>
      </c>
      <c r="K83" s="43">
        <v>18874.110339749997</v>
      </c>
      <c r="L83" s="43">
        <v>17337.380408549998</v>
      </c>
      <c r="M83" s="43">
        <v>18509.87547342001</v>
      </c>
      <c r="N83" s="43">
        <v>17339.50545617</v>
      </c>
      <c r="O83" s="43">
        <v>16032.75300466</v>
      </c>
      <c r="P83" s="43">
        <v>15211.224339502603</v>
      </c>
      <c r="Q83" s="43">
        <v>15417.372040441503</v>
      </c>
      <c r="R83" s="43">
        <v>15428.372040441505</v>
      </c>
    </row>
    <row r="84" spans="1:18" ht="11.25">
      <c r="A84" s="36" t="s">
        <v>154</v>
      </c>
      <c r="B84" s="40" t="s">
        <v>231</v>
      </c>
      <c r="C84" s="30" t="s">
        <v>155</v>
      </c>
      <c r="D84" s="43">
        <f aca="true" t="shared" si="23" ref="D84:Q84">SUM(D85,D87,D86,D88,D89)</f>
        <v>731.270532379917</v>
      </c>
      <c r="E84" s="43">
        <f t="shared" si="23"/>
        <v>1193.1606584997596</v>
      </c>
      <c r="F84" s="43">
        <f t="shared" si="23"/>
        <v>1086.1259142198965</v>
      </c>
      <c r="G84" s="43">
        <f t="shared" si="23"/>
        <v>3274.5413411440886</v>
      </c>
      <c r="H84" s="43">
        <f t="shared" si="23"/>
        <v>3121.1013615604993</v>
      </c>
      <c r="I84" s="43">
        <f t="shared" si="23"/>
        <v>3210.5682993751884</v>
      </c>
      <c r="J84" s="43">
        <f t="shared" si="23"/>
        <v>3062.8485451851184</v>
      </c>
      <c r="K84" s="43">
        <f t="shared" si="23"/>
        <v>2893.6899366506095</v>
      </c>
      <c r="L84" s="43">
        <f t="shared" si="23"/>
        <v>2692.0092683381195</v>
      </c>
      <c r="M84" s="43">
        <f t="shared" si="23"/>
        <v>2634.350341253832</v>
      </c>
      <c r="N84" s="43">
        <f t="shared" si="23"/>
        <v>2713.8139570856592</v>
      </c>
      <c r="O84" s="43">
        <f t="shared" si="23"/>
        <v>2605.8957207418816</v>
      </c>
      <c r="P84" s="43">
        <f t="shared" si="23"/>
        <v>2851.393995493917</v>
      </c>
      <c r="Q84" s="43">
        <f t="shared" si="23"/>
        <v>2516.481973184353</v>
      </c>
      <c r="R84" s="43">
        <f>SUM(R85,R87,R86,R88,R89)</f>
        <v>2609.7333008161954</v>
      </c>
    </row>
    <row r="85" spans="1:18" ht="11.25">
      <c r="A85" s="36" t="s">
        <v>156</v>
      </c>
      <c r="B85" s="40" t="s">
        <v>232</v>
      </c>
      <c r="C85" s="31" t="s">
        <v>30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ht="11.25">
      <c r="A86" s="36" t="s">
        <v>157</v>
      </c>
      <c r="B86" s="40" t="s">
        <v>233</v>
      </c>
      <c r="C86" s="31" t="s">
        <v>62</v>
      </c>
      <c r="D86" s="43">
        <v>614.79278161</v>
      </c>
      <c r="E86" s="43">
        <v>1061.63981699</v>
      </c>
      <c r="F86" s="43">
        <v>938.4069008600001</v>
      </c>
      <c r="G86" s="43">
        <v>359.3547398300001</v>
      </c>
      <c r="H86" s="43">
        <v>309.91020674000004</v>
      </c>
      <c r="I86" s="43">
        <v>363.29031423000004</v>
      </c>
      <c r="J86" s="43">
        <v>151.46104494</v>
      </c>
      <c r="K86" s="43">
        <v>44.927240299999994</v>
      </c>
      <c r="L86" s="43">
        <v>43.59085133999999</v>
      </c>
      <c r="M86" s="43">
        <v>95.25394084999999</v>
      </c>
      <c r="N86" s="43">
        <v>187.68314576999998</v>
      </c>
      <c r="O86" s="43">
        <v>84.2706665</v>
      </c>
      <c r="P86" s="43">
        <v>254.16674448999999</v>
      </c>
      <c r="Q86" s="43">
        <v>142.70860064</v>
      </c>
      <c r="R86" s="43">
        <v>214.83317947184227</v>
      </c>
    </row>
    <row r="87" spans="1:18" ht="11.25">
      <c r="A87" s="36" t="s">
        <v>158</v>
      </c>
      <c r="B87" s="40" t="s">
        <v>234</v>
      </c>
      <c r="C87" s="31" t="s">
        <v>31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s="48" customFormat="1" ht="11.25">
      <c r="A88" s="45" t="s">
        <v>159</v>
      </c>
      <c r="B88" s="46" t="s">
        <v>235</v>
      </c>
      <c r="C88" s="32" t="s">
        <v>32</v>
      </c>
      <c r="D88" s="47">
        <v>116.47775076991698</v>
      </c>
      <c r="E88" s="47">
        <v>131.52084150975955</v>
      </c>
      <c r="F88" s="47">
        <v>147.71901335989628</v>
      </c>
      <c r="G88" s="47">
        <v>269.87887283</v>
      </c>
      <c r="H88" s="47">
        <v>212.32807150000002</v>
      </c>
      <c r="I88" s="47">
        <v>256.7931831801898</v>
      </c>
      <c r="J88" s="47">
        <v>310.120658870061</v>
      </c>
      <c r="K88" s="47">
        <v>250.29980753015968</v>
      </c>
      <c r="L88" s="47">
        <v>203.63586274011965</v>
      </c>
      <c r="M88" s="47">
        <v>200.75767488983215</v>
      </c>
      <c r="N88" s="47">
        <v>148.82905463965943</v>
      </c>
      <c r="O88" s="47">
        <v>161.16396672988128</v>
      </c>
      <c r="P88" s="47">
        <v>241.87911214591693</v>
      </c>
      <c r="Q88" s="47">
        <v>105.29715734435341</v>
      </c>
      <c r="R88" s="47">
        <v>105.29715734435341</v>
      </c>
    </row>
    <row r="89" spans="1:18" ht="11.25">
      <c r="A89" s="45" t="s">
        <v>160</v>
      </c>
      <c r="B89" s="46" t="s">
        <v>161</v>
      </c>
      <c r="C89" s="32" t="s">
        <v>162</v>
      </c>
      <c r="D89" s="47">
        <v>0</v>
      </c>
      <c r="E89" s="47">
        <v>0</v>
      </c>
      <c r="F89" s="47">
        <v>0</v>
      </c>
      <c r="G89" s="47">
        <v>2645.3077284840883</v>
      </c>
      <c r="H89" s="47">
        <v>2598.8630833204993</v>
      </c>
      <c r="I89" s="47">
        <v>2590.4848019649985</v>
      </c>
      <c r="J89" s="47">
        <v>2601.2668413750575</v>
      </c>
      <c r="K89" s="47">
        <v>2598.4628888204497</v>
      </c>
      <c r="L89" s="47">
        <v>2444.782554258</v>
      </c>
      <c r="M89" s="47">
        <v>2338.338725514</v>
      </c>
      <c r="N89" s="47">
        <v>2377.301756676</v>
      </c>
      <c r="O89" s="47">
        <v>2360.461087512</v>
      </c>
      <c r="P89" s="47">
        <v>2355.348138858</v>
      </c>
      <c r="Q89" s="47">
        <v>2268.4762152</v>
      </c>
      <c r="R89" s="47">
        <v>2289.6029639999997</v>
      </c>
    </row>
    <row r="90" spans="1:18" ht="11.25">
      <c r="A90" s="49"/>
      <c r="B90" s="50"/>
      <c r="C90" s="3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4:17" ht="11.2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2"/>
      <c r="O91" s="52"/>
      <c r="P91" s="53"/>
      <c r="Q91" s="53"/>
    </row>
    <row r="92" spans="1:17" ht="11.25">
      <c r="A92" s="85" t="s">
        <v>164</v>
      </c>
      <c r="B92" s="86"/>
      <c r="D92" s="34"/>
      <c r="E92" s="34"/>
      <c r="F92" s="34"/>
      <c r="G92" s="34"/>
      <c r="H92" s="34"/>
      <c r="I92" s="34"/>
      <c r="J92" s="34"/>
      <c r="K92" s="34"/>
      <c r="L92" s="34"/>
      <c r="M92" s="34"/>
      <c r="P92" s="34"/>
      <c r="Q92" s="34"/>
    </row>
    <row r="93" spans="1:17" ht="11.25">
      <c r="A93" s="1"/>
      <c r="B93" s="1"/>
      <c r="D93" s="34"/>
      <c r="E93" s="34"/>
      <c r="F93" s="34"/>
      <c r="G93" s="34"/>
      <c r="H93" s="34"/>
      <c r="I93" s="34"/>
      <c r="J93" s="34"/>
      <c r="K93" s="34"/>
      <c r="L93" s="34"/>
      <c r="M93" s="34"/>
      <c r="P93" s="34"/>
      <c r="Q93" s="34"/>
    </row>
    <row r="94" spans="1:2" ht="11.25">
      <c r="A94" s="1" t="s">
        <v>165</v>
      </c>
      <c r="B94" s="1"/>
    </row>
  </sheetData>
  <sheetProtection/>
  <mergeCells count="14">
    <mergeCell ref="I3:I4"/>
    <mergeCell ref="A92:B92"/>
    <mergeCell ref="B3:B4"/>
    <mergeCell ref="C3:C4"/>
    <mergeCell ref="A3:A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r:id="rId1"/>
  <ignoredErrors>
    <ignoredError sqref="D6:R8 D79:R79 D68:R68 D73:R73 D11:R12 D64:R64 D15:R15 D59:R59 D20:R20 D55:R56 D22:R22 D51:R52 D27:R27 D47:R47 D33:R33 D43:R43 D38:R38" unlockedFormula="1"/>
    <ignoredError sqref="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PageLayoutView="0" workbookViewId="0" topLeftCell="A1">
      <pane xSplit="3" ySplit="4" topLeftCell="R5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" sqref="A1"/>
    </sheetView>
  </sheetViews>
  <sheetFormatPr defaultColWidth="7.421875" defaultRowHeight="15"/>
  <cols>
    <col min="1" max="1" width="40.7109375" style="36" customWidth="1"/>
    <col min="2" max="2" width="10.00390625" style="36" bestFit="1" customWidth="1"/>
    <col min="3" max="3" width="47.140625" style="36" customWidth="1"/>
    <col min="4" max="13" width="8.7109375" style="39" customWidth="1"/>
    <col min="14" max="15" width="8.7109375" style="34" customWidth="1"/>
    <col min="16" max="18" width="8.7109375" style="39" customWidth="1"/>
    <col min="19" max="113" width="8.8515625" style="39" customWidth="1"/>
    <col min="114" max="114" width="4.7109375" style="39" customWidth="1"/>
    <col min="115" max="115" width="9.421875" style="39" bestFit="1" customWidth="1"/>
    <col min="116" max="116" width="6.140625" style="39" bestFit="1" customWidth="1"/>
    <col min="117" max="117" width="17.421875" style="39" bestFit="1" customWidth="1"/>
    <col min="118" max="118" width="64.00390625" style="39" bestFit="1" customWidth="1"/>
    <col min="119" max="123" width="9.8515625" style="39" bestFit="1" customWidth="1"/>
    <col min="124" max="124" width="7.421875" style="39" bestFit="1" customWidth="1"/>
    <col min="125" max="16384" width="7.421875" style="39" customWidth="1"/>
  </cols>
  <sheetData>
    <row r="1" spans="1:15" s="36" customFormat="1" ht="12" customHeight="1">
      <c r="A1" s="66" t="s">
        <v>192</v>
      </c>
      <c r="B1" s="82"/>
      <c r="C1" s="82"/>
      <c r="N1" s="34"/>
      <c r="O1" s="34"/>
    </row>
    <row r="2" spans="1:15" s="37" customFormat="1" ht="12" customHeight="1">
      <c r="A2" s="79" t="s">
        <v>34</v>
      </c>
      <c r="B2" s="79"/>
      <c r="C2" s="74"/>
      <c r="D2" s="35"/>
      <c r="N2" s="34"/>
      <c r="O2" s="34"/>
    </row>
    <row r="3" spans="1:18" s="28" customFormat="1" ht="12.75" customHeight="1">
      <c r="A3" s="89" t="s">
        <v>42</v>
      </c>
      <c r="B3" s="89" t="s">
        <v>43</v>
      </c>
      <c r="C3" s="89" t="s">
        <v>44</v>
      </c>
      <c r="D3" s="83">
        <v>2006</v>
      </c>
      <c r="E3" s="83">
        <v>2007</v>
      </c>
      <c r="F3" s="83">
        <v>2008</v>
      </c>
      <c r="G3" s="83">
        <v>2009</v>
      </c>
      <c r="H3" s="83">
        <v>2010</v>
      </c>
      <c r="I3" s="83">
        <v>2011</v>
      </c>
      <c r="J3" s="83">
        <v>2012</v>
      </c>
      <c r="K3" s="83">
        <v>2013</v>
      </c>
      <c r="L3" s="83">
        <v>2014</v>
      </c>
      <c r="M3" s="83" t="s">
        <v>173</v>
      </c>
      <c r="N3" s="7" t="s">
        <v>12</v>
      </c>
      <c r="O3" s="7"/>
      <c r="P3" s="7"/>
      <c r="Q3" s="71"/>
      <c r="R3" s="8" t="s">
        <v>13</v>
      </c>
    </row>
    <row r="4" spans="1:18" s="28" customFormat="1" ht="12.75" customHeight="1">
      <c r="A4" s="89"/>
      <c r="B4" s="89"/>
      <c r="C4" s="89"/>
      <c r="D4" s="84"/>
      <c r="E4" s="84" t="s">
        <v>17</v>
      </c>
      <c r="F4" s="84" t="s">
        <v>17</v>
      </c>
      <c r="G4" s="84" t="s">
        <v>17</v>
      </c>
      <c r="H4" s="84" t="s">
        <v>17</v>
      </c>
      <c r="I4" s="84" t="s">
        <v>17</v>
      </c>
      <c r="J4" s="84" t="s">
        <v>17</v>
      </c>
      <c r="K4" s="84" t="s">
        <v>17</v>
      </c>
      <c r="L4" s="84" t="s">
        <v>17</v>
      </c>
      <c r="M4" s="84" t="s">
        <v>17</v>
      </c>
      <c r="N4" s="6" t="s">
        <v>14</v>
      </c>
      <c r="O4" s="9" t="s">
        <v>15</v>
      </c>
      <c r="P4" s="10" t="s">
        <v>16</v>
      </c>
      <c r="Q4" s="10" t="s">
        <v>17</v>
      </c>
      <c r="R4" s="10" t="s">
        <v>14</v>
      </c>
    </row>
    <row r="5" spans="1:18" ht="11.25">
      <c r="A5" s="5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1.25">
      <c r="A6" s="36" t="s">
        <v>45</v>
      </c>
      <c r="B6" s="40" t="s">
        <v>203</v>
      </c>
      <c r="C6" s="27" t="s">
        <v>46</v>
      </c>
      <c r="D6" s="41">
        <f>SUM(D7)-SUM(D51)</f>
        <v>-16475.781077895546</v>
      </c>
      <c r="E6" s="41">
        <f aca="true" t="shared" si="0" ref="E6:R6">SUM(E7)-SUM(E51)</f>
        <v>-10173.330794578069</v>
      </c>
      <c r="F6" s="41">
        <f t="shared" si="0"/>
        <v>-2961.4537847976026</v>
      </c>
      <c r="G6" s="41">
        <f t="shared" si="0"/>
        <v>8307.921361078363</v>
      </c>
      <c r="H6" s="41">
        <f t="shared" si="0"/>
        <v>15210.05709082153</v>
      </c>
      <c r="I6" s="41">
        <f t="shared" si="0"/>
        <v>19206.46720568958</v>
      </c>
      <c r="J6" s="41">
        <f t="shared" si="0"/>
        <v>28463.928578405234</v>
      </c>
      <c r="K6" s="41">
        <f t="shared" si="0"/>
        <v>35862.30147043738</v>
      </c>
      <c r="L6" s="41">
        <f t="shared" si="0"/>
        <v>32791.439638796845</v>
      </c>
      <c r="M6" s="41">
        <f t="shared" si="0"/>
        <v>38260.77576544907</v>
      </c>
      <c r="N6" s="41">
        <f t="shared" si="0"/>
        <v>41197.902193044545</v>
      </c>
      <c r="O6" s="41">
        <f t="shared" si="0"/>
        <v>37761.53890472738</v>
      </c>
      <c r="P6" s="41">
        <f t="shared" si="0"/>
        <v>35828.668673198496</v>
      </c>
      <c r="Q6" s="41">
        <f t="shared" si="0"/>
        <v>39658.81204638281</v>
      </c>
      <c r="R6" s="41">
        <f t="shared" si="0"/>
        <v>28633.274107052537</v>
      </c>
    </row>
    <row r="7" spans="1:18" ht="11.25">
      <c r="A7" s="36" t="s">
        <v>47</v>
      </c>
      <c r="B7" s="42"/>
      <c r="C7" s="28" t="s">
        <v>48</v>
      </c>
      <c r="D7" s="41">
        <f aca="true" t="shared" si="1" ref="D7:R7">+D8+D11+D19+D20+D43</f>
        <v>177511.94339575066</v>
      </c>
      <c r="E7" s="41">
        <f t="shared" si="1"/>
        <v>206092.119349124</v>
      </c>
      <c r="F7" s="41">
        <f t="shared" si="1"/>
        <v>210709.7273040885</v>
      </c>
      <c r="G7" s="41">
        <f t="shared" si="1"/>
        <v>223778.49170772248</v>
      </c>
      <c r="H7" s="41">
        <f t="shared" si="1"/>
        <v>238405.05067584774</v>
      </c>
      <c r="I7" s="41">
        <f t="shared" si="1"/>
        <v>254522.01758530855</v>
      </c>
      <c r="J7" s="41">
        <f t="shared" si="1"/>
        <v>263987.8652637145</v>
      </c>
      <c r="K7" s="41">
        <f t="shared" si="1"/>
        <v>261634.0821276377</v>
      </c>
      <c r="L7" s="41">
        <f t="shared" si="1"/>
        <v>268008.9761931377</v>
      </c>
      <c r="M7" s="41">
        <f t="shared" si="1"/>
        <v>271766.27142128244</v>
      </c>
      <c r="N7" s="41">
        <f t="shared" si="1"/>
        <v>276904.29889105685</v>
      </c>
      <c r="O7" s="41">
        <f t="shared" si="1"/>
        <v>281129.0544838787</v>
      </c>
      <c r="P7" s="41">
        <f t="shared" si="1"/>
        <v>283245.4908540774</v>
      </c>
      <c r="Q7" s="41">
        <f t="shared" si="1"/>
        <v>290635.83169235464</v>
      </c>
      <c r="R7" s="41">
        <f t="shared" si="1"/>
        <v>304946.45228043944</v>
      </c>
    </row>
    <row r="8" spans="1:18" ht="11.25">
      <c r="A8" s="36" t="s">
        <v>49</v>
      </c>
      <c r="B8" s="42" t="s">
        <v>50</v>
      </c>
      <c r="C8" s="29" t="s">
        <v>51</v>
      </c>
      <c r="D8" s="43">
        <f aca="true" t="shared" si="2" ref="D8:R8">SUM(D9,D10)</f>
        <v>25896.5865549567</v>
      </c>
      <c r="E8" s="43">
        <f t="shared" si="2"/>
        <v>27543.432714074508</v>
      </c>
      <c r="F8" s="43">
        <f t="shared" si="2"/>
        <v>28788.81262860854</v>
      </c>
      <c r="G8" s="43">
        <f t="shared" si="2"/>
        <v>29535.574832463793</v>
      </c>
      <c r="H8" s="43">
        <f t="shared" si="2"/>
        <v>30328.335512855603</v>
      </c>
      <c r="I8" s="43">
        <f t="shared" si="2"/>
        <v>31891.335512855603</v>
      </c>
      <c r="J8" s="43">
        <f t="shared" si="2"/>
        <v>32919.18509091193</v>
      </c>
      <c r="K8" s="43">
        <f t="shared" si="2"/>
        <v>34517.15794963902</v>
      </c>
      <c r="L8" s="43">
        <f t="shared" si="2"/>
        <v>36179.699382744075</v>
      </c>
      <c r="M8" s="43">
        <f t="shared" si="2"/>
        <v>37842.85912920659</v>
      </c>
      <c r="N8" s="43">
        <f t="shared" si="2"/>
        <v>38114.42963763088</v>
      </c>
      <c r="O8" s="43">
        <f t="shared" si="2"/>
        <v>39238.503960481095</v>
      </c>
      <c r="P8" s="43">
        <f t="shared" si="2"/>
        <v>39444.781982226166</v>
      </c>
      <c r="Q8" s="43">
        <f t="shared" si="2"/>
        <v>39735.11567873368</v>
      </c>
      <c r="R8" s="43">
        <f t="shared" si="2"/>
        <v>40008.72898571496</v>
      </c>
    </row>
    <row r="9" spans="1:18" ht="11.25">
      <c r="A9" s="36" t="s">
        <v>52</v>
      </c>
      <c r="B9" s="40" t="s">
        <v>53</v>
      </c>
      <c r="C9" s="30" t="s">
        <v>54</v>
      </c>
      <c r="D9" s="43">
        <v>25896.5865549567</v>
      </c>
      <c r="E9" s="43">
        <v>27543.432714074508</v>
      </c>
      <c r="F9" s="43">
        <v>28788.81262860854</v>
      </c>
      <c r="G9" s="43">
        <v>29535.574832463793</v>
      </c>
      <c r="H9" s="43">
        <v>30328.335512855603</v>
      </c>
      <c r="I9" s="43">
        <v>31891.335512855603</v>
      </c>
      <c r="J9" s="43">
        <v>32919.18509091193</v>
      </c>
      <c r="K9" s="43">
        <v>34517.15794963902</v>
      </c>
      <c r="L9" s="43">
        <v>36179.699382744075</v>
      </c>
      <c r="M9" s="43">
        <v>37842.85912920659</v>
      </c>
      <c r="N9" s="43">
        <v>38114.42963763088</v>
      </c>
      <c r="O9" s="43">
        <v>39238.503960481095</v>
      </c>
      <c r="P9" s="43">
        <v>39444.781982226166</v>
      </c>
      <c r="Q9" s="43">
        <v>39735.11567873368</v>
      </c>
      <c r="R9" s="43">
        <v>40008.72898571496</v>
      </c>
    </row>
    <row r="10" spans="1:18" ht="11.25">
      <c r="A10" s="36" t="s">
        <v>55</v>
      </c>
      <c r="B10" s="40" t="s">
        <v>56</v>
      </c>
      <c r="C10" s="30" t="s">
        <v>57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</row>
    <row r="11" spans="1:18" ht="11.25">
      <c r="A11" s="36" t="s">
        <v>58</v>
      </c>
      <c r="B11" s="40" t="s">
        <v>204</v>
      </c>
      <c r="C11" s="29" t="s">
        <v>59</v>
      </c>
      <c r="D11" s="43">
        <f aca="true" t="shared" si="3" ref="D11:R11">SUM(D12,D15)</f>
        <v>33302.973166065385</v>
      </c>
      <c r="E11" s="43">
        <f t="shared" si="3"/>
        <v>34622.372587485894</v>
      </c>
      <c r="F11" s="43">
        <f t="shared" si="3"/>
        <v>25236.50500890641</v>
      </c>
      <c r="G11" s="43">
        <f t="shared" si="3"/>
        <v>30527.17143032692</v>
      </c>
      <c r="H11" s="43">
        <f t="shared" si="3"/>
        <v>32120.5235960529</v>
      </c>
      <c r="I11" s="43">
        <f t="shared" si="3"/>
        <v>31869.93403788028</v>
      </c>
      <c r="J11" s="43">
        <f t="shared" si="3"/>
        <v>33185.24880071888</v>
      </c>
      <c r="K11" s="43">
        <f t="shared" si="3"/>
        <v>39484.79389393986</v>
      </c>
      <c r="L11" s="43">
        <f t="shared" si="3"/>
        <v>41670.8042737003</v>
      </c>
      <c r="M11" s="43">
        <f t="shared" si="3"/>
        <v>41172.207104255496</v>
      </c>
      <c r="N11" s="43">
        <f t="shared" si="3"/>
        <v>41637.27731786751</v>
      </c>
      <c r="O11" s="43">
        <f t="shared" si="3"/>
        <v>42402.225402105316</v>
      </c>
      <c r="P11" s="43">
        <f t="shared" si="3"/>
        <v>42633.42360797818</v>
      </c>
      <c r="Q11" s="43">
        <f t="shared" si="3"/>
        <v>44031.20502209356</v>
      </c>
      <c r="R11" s="43">
        <f t="shared" si="3"/>
        <v>45110.81339451534</v>
      </c>
    </row>
    <row r="12" spans="1:18" ht="11.25">
      <c r="A12" s="36" t="s">
        <v>60</v>
      </c>
      <c r="B12" s="40" t="s">
        <v>205</v>
      </c>
      <c r="C12" s="30" t="s">
        <v>54</v>
      </c>
      <c r="D12" s="43">
        <f aca="true" t="shared" si="4" ref="D12:R12">SUM(D13,D14)</f>
        <v>17707</v>
      </c>
      <c r="E12" s="43">
        <f t="shared" si="4"/>
        <v>20306</v>
      </c>
      <c r="F12" s="43">
        <f t="shared" si="4"/>
        <v>12301.026</v>
      </c>
      <c r="G12" s="43">
        <f t="shared" si="4"/>
        <v>16108</v>
      </c>
      <c r="H12" s="43">
        <f t="shared" si="4"/>
        <v>19153.93943011191</v>
      </c>
      <c r="I12" s="43">
        <f t="shared" si="4"/>
        <v>19247.963764712338</v>
      </c>
      <c r="J12" s="43">
        <f t="shared" si="4"/>
        <v>20419.70249533081</v>
      </c>
      <c r="K12" s="43">
        <f t="shared" si="4"/>
        <v>25982.905488713146</v>
      </c>
      <c r="L12" s="43">
        <f t="shared" si="4"/>
        <v>28169.682187089733</v>
      </c>
      <c r="M12" s="43">
        <f t="shared" si="4"/>
        <v>26850.685425487103</v>
      </c>
      <c r="N12" s="43">
        <f t="shared" si="4"/>
        <v>27305.37172052042</v>
      </c>
      <c r="O12" s="43">
        <f t="shared" si="4"/>
        <v>27703.24472318211</v>
      </c>
      <c r="P12" s="43">
        <f t="shared" si="4"/>
        <v>28209.01732162824</v>
      </c>
      <c r="Q12" s="43">
        <f t="shared" si="4"/>
        <v>29653.775856744192</v>
      </c>
      <c r="R12" s="43">
        <f t="shared" si="4"/>
        <v>30683.86019979414</v>
      </c>
    </row>
    <row r="13" spans="1:18" ht="11.25">
      <c r="A13" s="36" t="s">
        <v>61</v>
      </c>
      <c r="B13" s="40" t="s">
        <v>206</v>
      </c>
      <c r="C13" s="31" t="s">
        <v>62</v>
      </c>
      <c r="D13" s="43">
        <v>70</v>
      </c>
      <c r="E13" s="43">
        <v>58</v>
      </c>
      <c r="F13" s="43">
        <v>57.025999999999996</v>
      </c>
      <c r="G13" s="43">
        <v>57</v>
      </c>
      <c r="H13" s="43">
        <v>64</v>
      </c>
      <c r="I13" s="43">
        <v>62</v>
      </c>
      <c r="J13" s="43">
        <v>69.9303633299525</v>
      </c>
      <c r="K13" s="43">
        <v>82.153448197494</v>
      </c>
      <c r="L13" s="43">
        <v>79.20971428241349</v>
      </c>
      <c r="M13" s="43">
        <v>73.72592024539878</v>
      </c>
      <c r="N13" s="43">
        <v>71.83339391154666</v>
      </c>
      <c r="O13" s="43">
        <v>74.63585790884719</v>
      </c>
      <c r="P13" s="43">
        <v>76.85985337377892</v>
      </c>
      <c r="Q13" s="43">
        <v>78.41509886310581</v>
      </c>
      <c r="R13" s="43">
        <v>76.83749626181591</v>
      </c>
    </row>
    <row r="14" spans="1:18" ht="11.25">
      <c r="A14" s="36" t="s">
        <v>63</v>
      </c>
      <c r="B14" s="40" t="s">
        <v>207</v>
      </c>
      <c r="C14" s="31" t="s">
        <v>32</v>
      </c>
      <c r="D14" s="43">
        <v>17637</v>
      </c>
      <c r="E14" s="43">
        <v>20248</v>
      </c>
      <c r="F14" s="43">
        <v>12244</v>
      </c>
      <c r="G14" s="43">
        <v>16051</v>
      </c>
      <c r="H14" s="43">
        <v>19089.93943011191</v>
      </c>
      <c r="I14" s="43">
        <v>19185.963764712338</v>
      </c>
      <c r="J14" s="43">
        <v>20349.772132000857</v>
      </c>
      <c r="K14" s="43">
        <v>25900.752040515654</v>
      </c>
      <c r="L14" s="43">
        <v>28090.47247280732</v>
      </c>
      <c r="M14" s="43">
        <v>26776.959505241706</v>
      </c>
      <c r="N14" s="43">
        <v>27233.538326608872</v>
      </c>
      <c r="O14" s="43">
        <v>27628.60886527326</v>
      </c>
      <c r="P14" s="43">
        <v>28132.15746825446</v>
      </c>
      <c r="Q14" s="43">
        <v>29575.360757881088</v>
      </c>
      <c r="R14" s="43">
        <v>30607.022703532326</v>
      </c>
    </row>
    <row r="15" spans="1:18" ht="11.25">
      <c r="A15" s="36" t="s">
        <v>64</v>
      </c>
      <c r="B15" s="40" t="s">
        <v>208</v>
      </c>
      <c r="C15" s="30" t="s">
        <v>65</v>
      </c>
      <c r="D15" s="43">
        <f aca="true" t="shared" si="5" ref="D15:R15">SUM(D16,D17,D18)</f>
        <v>15595.973166065383</v>
      </c>
      <c r="E15" s="43">
        <f t="shared" si="5"/>
        <v>14316.372587485896</v>
      </c>
      <c r="F15" s="43">
        <f t="shared" si="5"/>
        <v>12935.479008906408</v>
      </c>
      <c r="G15" s="43">
        <f t="shared" si="5"/>
        <v>14419.17143032692</v>
      </c>
      <c r="H15" s="43">
        <f t="shared" si="5"/>
        <v>12966.584165940989</v>
      </c>
      <c r="I15" s="43">
        <f t="shared" si="5"/>
        <v>12621.970273167944</v>
      </c>
      <c r="J15" s="43">
        <f t="shared" si="5"/>
        <v>12765.54630538807</v>
      </c>
      <c r="K15" s="43">
        <f t="shared" si="5"/>
        <v>13501.888405226715</v>
      </c>
      <c r="L15" s="43">
        <f t="shared" si="5"/>
        <v>13501.122086610565</v>
      </c>
      <c r="M15" s="43">
        <f t="shared" si="5"/>
        <v>14321.521678768393</v>
      </c>
      <c r="N15" s="43">
        <f t="shared" si="5"/>
        <v>14331.905597347093</v>
      </c>
      <c r="O15" s="43">
        <f t="shared" si="5"/>
        <v>14698.980678923208</v>
      </c>
      <c r="P15" s="43">
        <f t="shared" si="5"/>
        <v>14424.406286349938</v>
      </c>
      <c r="Q15" s="43">
        <f t="shared" si="5"/>
        <v>14377.429165349373</v>
      </c>
      <c r="R15" s="43">
        <f t="shared" si="5"/>
        <v>14426.953194721202</v>
      </c>
    </row>
    <row r="16" spans="1:18" ht="11.25">
      <c r="A16" s="36" t="s">
        <v>66</v>
      </c>
      <c r="B16" s="40" t="s">
        <v>209</v>
      </c>
      <c r="C16" s="31" t="s">
        <v>62</v>
      </c>
      <c r="D16" s="43">
        <v>1</v>
      </c>
      <c r="E16" s="43">
        <v>8</v>
      </c>
      <c r="F16" s="43">
        <v>10.707</v>
      </c>
      <c r="G16" s="43">
        <v>3</v>
      </c>
      <c r="H16" s="43">
        <v>4</v>
      </c>
      <c r="I16" s="43">
        <v>5</v>
      </c>
      <c r="J16" s="43">
        <v>2.1766107996128854</v>
      </c>
      <c r="K16" s="43">
        <v>2.11928921774559</v>
      </c>
      <c r="L16" s="43">
        <v>2.049780594925667</v>
      </c>
      <c r="M16" s="43">
        <v>2.120935582822086</v>
      </c>
      <c r="N16" s="43">
        <v>2.1485834984946885</v>
      </c>
      <c r="O16" s="43">
        <v>2.1707774798927613</v>
      </c>
      <c r="P16" s="43">
        <v>2.193496819167546</v>
      </c>
      <c r="Q16" s="43">
        <v>2.216375818601658</v>
      </c>
      <c r="R16" s="43">
        <v>2.2390747506793742</v>
      </c>
    </row>
    <row r="17" spans="1:18" ht="11.25">
      <c r="A17" s="36" t="s">
        <v>67</v>
      </c>
      <c r="B17" s="40" t="s">
        <v>210</v>
      </c>
      <c r="C17" s="31" t="s">
        <v>31</v>
      </c>
      <c r="D17" s="43">
        <v>120.97316606538334</v>
      </c>
      <c r="E17" s="43">
        <v>129.37258748589556</v>
      </c>
      <c r="F17" s="43">
        <v>1363.7720089064078</v>
      </c>
      <c r="G17" s="43">
        <v>1625.17143032692</v>
      </c>
      <c r="H17" s="43">
        <v>353.58416594098884</v>
      </c>
      <c r="I17" s="43">
        <v>158.97027316794447</v>
      </c>
      <c r="J17" s="43">
        <v>166.3696945884567</v>
      </c>
      <c r="K17" s="43">
        <v>173.76911600896892</v>
      </c>
      <c r="L17" s="43">
        <v>181.16853742948115</v>
      </c>
      <c r="M17" s="43">
        <v>188.56795884999337</v>
      </c>
      <c r="N17" s="43">
        <v>190.64881420512143</v>
      </c>
      <c r="O17" s="43">
        <v>192.49866956024948</v>
      </c>
      <c r="P17" s="43">
        <v>195.49866956024948</v>
      </c>
      <c r="Q17" s="43">
        <v>195.49866956024948</v>
      </c>
      <c r="R17" s="43">
        <v>196</v>
      </c>
    </row>
    <row r="18" spans="1:18" ht="11.25">
      <c r="A18" s="36" t="s">
        <v>68</v>
      </c>
      <c r="B18" s="40" t="s">
        <v>211</v>
      </c>
      <c r="C18" s="31" t="s">
        <v>32</v>
      </c>
      <c r="D18" s="43">
        <v>15474</v>
      </c>
      <c r="E18" s="43">
        <v>14179</v>
      </c>
      <c r="F18" s="43">
        <v>11561</v>
      </c>
      <c r="G18" s="43">
        <v>12791</v>
      </c>
      <c r="H18" s="43">
        <v>12609</v>
      </c>
      <c r="I18" s="43">
        <v>12458</v>
      </c>
      <c r="J18" s="43">
        <v>12597</v>
      </c>
      <c r="K18" s="43">
        <v>13326</v>
      </c>
      <c r="L18" s="43">
        <v>13317.903768586159</v>
      </c>
      <c r="M18" s="43">
        <v>14130.832784335578</v>
      </c>
      <c r="N18" s="43">
        <v>14139.108199643477</v>
      </c>
      <c r="O18" s="43">
        <v>14504.311231883066</v>
      </c>
      <c r="P18" s="43">
        <v>14226.714119970522</v>
      </c>
      <c r="Q18" s="43">
        <v>14179.714119970522</v>
      </c>
      <c r="R18" s="43">
        <v>14228.714119970522</v>
      </c>
    </row>
    <row r="19" spans="1:18" ht="11.25">
      <c r="A19" s="36" t="s">
        <v>69</v>
      </c>
      <c r="B19" s="40" t="s">
        <v>212</v>
      </c>
      <c r="C19" s="29" t="s">
        <v>70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</row>
    <row r="20" spans="1:18" ht="11.25">
      <c r="A20" s="36" t="s">
        <v>71</v>
      </c>
      <c r="B20" s="40" t="s">
        <v>213</v>
      </c>
      <c r="C20" s="29" t="s">
        <v>72</v>
      </c>
      <c r="D20" s="43">
        <f aca="true" t="shared" si="6" ref="D20:R20">+D21+D22+D27+D33+D32+D38</f>
        <v>86275.57367472856</v>
      </c>
      <c r="E20" s="43">
        <f t="shared" si="6"/>
        <v>97758.7840475636</v>
      </c>
      <c r="F20" s="43">
        <f t="shared" si="6"/>
        <v>110298.49966657354</v>
      </c>
      <c r="G20" s="43">
        <f t="shared" si="6"/>
        <v>115748.26544493176</v>
      </c>
      <c r="H20" s="43">
        <f t="shared" si="6"/>
        <v>123766.36156693926</v>
      </c>
      <c r="I20" s="43">
        <f t="shared" si="6"/>
        <v>144384.81803457267</v>
      </c>
      <c r="J20" s="43">
        <f t="shared" si="6"/>
        <v>154593.2213720837</v>
      </c>
      <c r="K20" s="43">
        <f t="shared" si="6"/>
        <v>157031.6902840588</v>
      </c>
      <c r="L20" s="43">
        <f t="shared" si="6"/>
        <v>158750.9225366933</v>
      </c>
      <c r="M20" s="43">
        <f t="shared" si="6"/>
        <v>167187.72518782038</v>
      </c>
      <c r="N20" s="43">
        <f t="shared" si="6"/>
        <v>167580.90193555848</v>
      </c>
      <c r="O20" s="43">
        <f t="shared" si="6"/>
        <v>168981.0251212923</v>
      </c>
      <c r="P20" s="43">
        <f t="shared" si="6"/>
        <v>171265.71526387308</v>
      </c>
      <c r="Q20" s="43">
        <f t="shared" si="6"/>
        <v>168097.88099152737</v>
      </c>
      <c r="R20" s="43">
        <f t="shared" si="6"/>
        <v>169304.57990020915</v>
      </c>
    </row>
    <row r="21" spans="1:18" ht="11.25">
      <c r="A21" s="36" t="s">
        <v>73</v>
      </c>
      <c r="B21" s="40" t="s">
        <v>214</v>
      </c>
      <c r="C21" s="30" t="s">
        <v>74</v>
      </c>
      <c r="D21" s="43">
        <v>1745.1011471597847</v>
      </c>
      <c r="E21" s="43">
        <v>1877.0571389863796</v>
      </c>
      <c r="F21" s="43">
        <v>2011.1017699169743</v>
      </c>
      <c r="G21" s="43">
        <v>2098.155599057958</v>
      </c>
      <c r="H21" s="43">
        <v>2387.6038422149804</v>
      </c>
      <c r="I21" s="43">
        <v>2471.409310192572</v>
      </c>
      <c r="J21" s="43">
        <v>2547.2545603943263</v>
      </c>
      <c r="K21" s="43">
        <v>2568.644477441396</v>
      </c>
      <c r="L21" s="43">
        <v>2655.6889688906303</v>
      </c>
      <c r="M21" s="43">
        <v>2751.592871397967</v>
      </c>
      <c r="N21" s="43">
        <v>2730.592763774987</v>
      </c>
      <c r="O21" s="43">
        <v>2814.8073966397014</v>
      </c>
      <c r="P21" s="43">
        <v>2903.963923725078</v>
      </c>
      <c r="Q21" s="43">
        <v>2905.2671419994085</v>
      </c>
      <c r="R21" s="43">
        <v>2852.123081979408</v>
      </c>
    </row>
    <row r="22" spans="1:18" ht="11.25">
      <c r="A22" s="36" t="s">
        <v>75</v>
      </c>
      <c r="B22" s="40" t="s">
        <v>215</v>
      </c>
      <c r="C22" s="30" t="s">
        <v>76</v>
      </c>
      <c r="D22" s="43">
        <f aca="true" t="shared" si="7" ref="D22:R22">SUM(D23,D24,D25,D26)</f>
        <v>74282.30445157878</v>
      </c>
      <c r="E22" s="43">
        <f t="shared" si="7"/>
        <v>83386.805</v>
      </c>
      <c r="F22" s="43">
        <f t="shared" si="7"/>
        <v>95242.446</v>
      </c>
      <c r="G22" s="43">
        <f t="shared" si="7"/>
        <v>103237.6</v>
      </c>
      <c r="H22" s="43">
        <f t="shared" si="7"/>
        <v>109835.23046665853</v>
      </c>
      <c r="I22" s="43">
        <f t="shared" si="7"/>
        <v>128091.17458090698</v>
      </c>
      <c r="J22" s="43">
        <f t="shared" si="7"/>
        <v>139055.14041566904</v>
      </c>
      <c r="K22" s="43">
        <f t="shared" si="7"/>
        <v>140110.90535410738</v>
      </c>
      <c r="L22" s="43">
        <f t="shared" si="7"/>
        <v>144173.97986186156</v>
      </c>
      <c r="M22" s="43">
        <f t="shared" si="7"/>
        <v>153309.234349191</v>
      </c>
      <c r="N22" s="43">
        <f t="shared" si="7"/>
        <v>154692.25631838155</v>
      </c>
      <c r="O22" s="43">
        <f t="shared" si="7"/>
        <v>156900.29338019362</v>
      </c>
      <c r="P22" s="43">
        <f t="shared" si="7"/>
        <v>158641.6989927731</v>
      </c>
      <c r="Q22" s="43">
        <f t="shared" si="7"/>
        <v>155656.71692025478</v>
      </c>
      <c r="R22" s="43">
        <f t="shared" si="7"/>
        <v>157205.83784589355</v>
      </c>
    </row>
    <row r="23" spans="1:18" ht="11.25">
      <c r="A23" s="36" t="s">
        <v>77</v>
      </c>
      <c r="B23" s="40" t="s">
        <v>216</v>
      </c>
      <c r="C23" s="31" t="s">
        <v>78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ht="11.25">
      <c r="A24" s="36" t="s">
        <v>79</v>
      </c>
      <c r="B24" s="40" t="s">
        <v>217</v>
      </c>
      <c r="C24" s="31" t="s">
        <v>62</v>
      </c>
      <c r="D24" s="43">
        <v>1436.04</v>
      </c>
      <c r="E24" s="43">
        <v>1898.305</v>
      </c>
      <c r="F24" s="43">
        <v>1899.846</v>
      </c>
      <c r="G24" s="43">
        <v>1944</v>
      </c>
      <c r="H24" s="43">
        <v>1757</v>
      </c>
      <c r="I24" s="43">
        <v>1794</v>
      </c>
      <c r="J24" s="43">
        <v>1890.914442410545</v>
      </c>
      <c r="K24" s="43">
        <v>1958.2313361808338</v>
      </c>
      <c r="L24" s="43">
        <v>2130.012028288717</v>
      </c>
      <c r="M24" s="43">
        <v>2735.490567484663</v>
      </c>
      <c r="N24" s="43">
        <v>1743.437184964716</v>
      </c>
      <c r="O24" s="43">
        <v>2010.1383378016087</v>
      </c>
      <c r="P24" s="43">
        <v>1919.0567570577794</v>
      </c>
      <c r="Q24" s="43">
        <v>5205.831598339453</v>
      </c>
      <c r="R24" s="43">
        <v>3754.8513177911564</v>
      </c>
    </row>
    <row r="25" spans="1:18" ht="11.25">
      <c r="A25" s="36" t="s">
        <v>80</v>
      </c>
      <c r="B25" s="40" t="s">
        <v>218</v>
      </c>
      <c r="C25" s="31" t="s">
        <v>31</v>
      </c>
      <c r="D25" s="43">
        <v>82.26445157877178</v>
      </c>
      <c r="E25" s="43">
        <v>183.5</v>
      </c>
      <c r="F25" s="43">
        <v>3.5999999999999996</v>
      </c>
      <c r="G25" s="43">
        <v>13.6</v>
      </c>
      <c r="H25" s="43">
        <v>5.6686833332</v>
      </c>
      <c r="I25" s="43">
        <v>5.666961341658115</v>
      </c>
      <c r="J25" s="43">
        <v>122.96820009680002</v>
      </c>
      <c r="K25" s="43">
        <v>122.97118611380601</v>
      </c>
      <c r="L25" s="43">
        <v>122.96253144305125</v>
      </c>
      <c r="M25" s="43">
        <v>20.900000000000013</v>
      </c>
      <c r="N25" s="43">
        <v>20.900000000000013</v>
      </c>
      <c r="O25" s="43">
        <v>20.900000000000013</v>
      </c>
      <c r="P25" s="43">
        <v>20.900000000000013</v>
      </c>
      <c r="Q25" s="43">
        <v>21.30000000000001</v>
      </c>
      <c r="R25" s="43">
        <v>21.30000000000001</v>
      </c>
    </row>
    <row r="26" spans="1:18" ht="11.25">
      <c r="A26" s="36" t="s">
        <v>81</v>
      </c>
      <c r="B26" s="40" t="s">
        <v>219</v>
      </c>
      <c r="C26" s="31" t="s">
        <v>32</v>
      </c>
      <c r="D26" s="44">
        <v>72764</v>
      </c>
      <c r="E26" s="44">
        <v>81305</v>
      </c>
      <c r="F26" s="44">
        <v>93339</v>
      </c>
      <c r="G26" s="44">
        <v>101280</v>
      </c>
      <c r="H26" s="44">
        <v>108072.56178332532</v>
      </c>
      <c r="I26" s="44">
        <v>126291.50761956532</v>
      </c>
      <c r="J26" s="44">
        <v>137041.2577731617</v>
      </c>
      <c r="K26" s="44">
        <v>138029.70283181273</v>
      </c>
      <c r="L26" s="44">
        <v>141921.00530212978</v>
      </c>
      <c r="M26" s="44">
        <v>150552.84378170635</v>
      </c>
      <c r="N26" s="44">
        <v>152927.91913341684</v>
      </c>
      <c r="O26" s="44">
        <v>154869.255042392</v>
      </c>
      <c r="P26" s="44">
        <v>156701.74223571533</v>
      </c>
      <c r="Q26" s="44">
        <v>150429.58532191534</v>
      </c>
      <c r="R26" s="44">
        <v>153429.68652810238</v>
      </c>
    </row>
    <row r="27" spans="1:18" ht="11.25">
      <c r="A27" s="36" t="s">
        <v>82</v>
      </c>
      <c r="B27" s="40" t="s">
        <v>220</v>
      </c>
      <c r="C27" s="30" t="s">
        <v>83</v>
      </c>
      <c r="D27" s="43">
        <f aca="true" t="shared" si="8" ref="D27:R27">+D28+D29+D30</f>
        <v>7009.168075989989</v>
      </c>
      <c r="E27" s="43">
        <f t="shared" si="8"/>
        <v>8304.521908577244</v>
      </c>
      <c r="F27" s="43">
        <f t="shared" si="8"/>
        <v>9198.951896656563</v>
      </c>
      <c r="G27" s="43">
        <f t="shared" si="8"/>
        <v>7030.50984587379</v>
      </c>
      <c r="H27" s="43">
        <f t="shared" si="8"/>
        <v>7198.527258065748</v>
      </c>
      <c r="I27" s="43">
        <f t="shared" si="8"/>
        <v>7888.234143473125</v>
      </c>
      <c r="J27" s="43">
        <f t="shared" si="8"/>
        <v>8229.826396020324</v>
      </c>
      <c r="K27" s="43">
        <f t="shared" si="8"/>
        <v>7997.140452510043</v>
      </c>
      <c r="L27" s="43">
        <f t="shared" si="8"/>
        <v>8030.253705941111</v>
      </c>
      <c r="M27" s="43">
        <f t="shared" si="8"/>
        <v>7207.497967231406</v>
      </c>
      <c r="N27" s="43">
        <f t="shared" si="8"/>
        <v>7160.226555521966</v>
      </c>
      <c r="O27" s="43">
        <f t="shared" si="8"/>
        <v>6556.522525975112</v>
      </c>
      <c r="P27" s="43">
        <f t="shared" si="8"/>
        <v>7010.650528891017</v>
      </c>
      <c r="Q27" s="43">
        <f t="shared" si="8"/>
        <v>6826.495110789272</v>
      </c>
      <c r="R27" s="43">
        <f t="shared" si="8"/>
        <v>6537.217153852314</v>
      </c>
    </row>
    <row r="28" spans="1:18" ht="11.25">
      <c r="A28" s="36" t="s">
        <v>84</v>
      </c>
      <c r="B28" s="40" t="s">
        <v>221</v>
      </c>
      <c r="C28" s="31" t="s">
        <v>30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11.25">
      <c r="A29" s="36" t="s">
        <v>85</v>
      </c>
      <c r="B29" s="40" t="s">
        <v>222</v>
      </c>
      <c r="C29" s="31" t="s">
        <v>86</v>
      </c>
      <c r="D29" s="43">
        <v>1639.223</v>
      </c>
      <c r="E29" s="43">
        <v>2448.991</v>
      </c>
      <c r="F29" s="43">
        <v>2314.0249999999996</v>
      </c>
      <c r="G29" s="43">
        <v>645</v>
      </c>
      <c r="H29" s="43">
        <v>607</v>
      </c>
      <c r="I29" s="43">
        <v>444</v>
      </c>
      <c r="J29" s="43">
        <v>723.354630830156</v>
      </c>
      <c r="K29" s="43">
        <v>369.336971448327</v>
      </c>
      <c r="L29" s="43">
        <v>243.40334142664315</v>
      </c>
      <c r="M29" s="43">
        <v>268.71656441717795</v>
      </c>
      <c r="N29" s="43">
        <v>445.1469307419574</v>
      </c>
      <c r="O29" s="43">
        <v>306.971581769437</v>
      </c>
      <c r="P29" s="43">
        <v>679.0618673550282</v>
      </c>
      <c r="Q29" s="43">
        <v>679.8772886146548</v>
      </c>
      <c r="R29" s="43">
        <v>614.5993316776971</v>
      </c>
    </row>
    <row r="30" spans="1:18" ht="11.25">
      <c r="A30" s="36" t="s">
        <v>87</v>
      </c>
      <c r="B30" s="40" t="s">
        <v>223</v>
      </c>
      <c r="C30" s="31" t="s">
        <v>31</v>
      </c>
      <c r="D30" s="43">
        <v>5369.945075989989</v>
      </c>
      <c r="E30" s="43">
        <v>5855.530908577245</v>
      </c>
      <c r="F30" s="43">
        <v>6884.926896656564</v>
      </c>
      <c r="G30" s="43">
        <v>6385.50984587379</v>
      </c>
      <c r="H30" s="43">
        <v>6591.527258065748</v>
      </c>
      <c r="I30" s="43">
        <v>7444.234143473125</v>
      </c>
      <c r="J30" s="43">
        <v>7506.471765190168</v>
      </c>
      <c r="K30" s="43">
        <v>7627.803481061716</v>
      </c>
      <c r="L30" s="43">
        <v>7786.850364514467</v>
      </c>
      <c r="M30" s="43">
        <v>6938.7814028142275</v>
      </c>
      <c r="N30" s="43">
        <v>6715.079624780008</v>
      </c>
      <c r="O30" s="43">
        <v>6249.5509442056755</v>
      </c>
      <c r="P30" s="43">
        <v>6331.588661535989</v>
      </c>
      <c r="Q30" s="43">
        <v>6146.617822174618</v>
      </c>
      <c r="R30" s="43">
        <v>5922.617822174618</v>
      </c>
    </row>
    <row r="31" spans="1:18" ht="11.25">
      <c r="A31" s="36" t="s">
        <v>88</v>
      </c>
      <c r="B31" s="40" t="s">
        <v>224</v>
      </c>
      <c r="C31" s="31" t="s">
        <v>32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</row>
    <row r="32" spans="1:18" ht="11.25">
      <c r="A32" s="36" t="s">
        <v>89</v>
      </c>
      <c r="B32" s="40" t="s">
        <v>225</v>
      </c>
      <c r="C32" s="30" t="s">
        <v>90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11.25">
      <c r="A33" s="36" t="s">
        <v>91</v>
      </c>
      <c r="B33" s="40" t="s">
        <v>226</v>
      </c>
      <c r="C33" s="30" t="s">
        <v>92</v>
      </c>
      <c r="D33" s="43">
        <f aca="true" t="shared" si="9" ref="D33:R33">SUM(D34,D36,D35,D37)</f>
        <v>3239</v>
      </c>
      <c r="E33" s="43">
        <f t="shared" si="9"/>
        <v>4190.4</v>
      </c>
      <c r="F33" s="43">
        <f t="shared" si="9"/>
        <v>3846</v>
      </c>
      <c r="G33" s="43">
        <f t="shared" si="9"/>
        <v>3382</v>
      </c>
      <c r="H33" s="43">
        <f t="shared" si="9"/>
        <v>4345</v>
      </c>
      <c r="I33" s="43">
        <f t="shared" si="9"/>
        <v>5934</v>
      </c>
      <c r="J33" s="43">
        <f t="shared" si="9"/>
        <v>4761</v>
      </c>
      <c r="K33" s="43">
        <f t="shared" si="9"/>
        <v>6355</v>
      </c>
      <c r="L33" s="43">
        <f t="shared" si="9"/>
        <v>3891</v>
      </c>
      <c r="M33" s="43">
        <f t="shared" si="9"/>
        <v>3919.4</v>
      </c>
      <c r="N33" s="43">
        <f t="shared" si="9"/>
        <v>2997.8262978799376</v>
      </c>
      <c r="O33" s="43">
        <f t="shared" si="9"/>
        <v>2709.4018184838983</v>
      </c>
      <c r="P33" s="43">
        <f t="shared" si="9"/>
        <v>2709.4018184838983</v>
      </c>
      <c r="Q33" s="43">
        <f t="shared" si="9"/>
        <v>2709.4018184838983</v>
      </c>
      <c r="R33" s="43">
        <f t="shared" si="9"/>
        <v>2709.4018184838983</v>
      </c>
    </row>
    <row r="34" spans="1:18" ht="11.25">
      <c r="A34" s="36" t="s">
        <v>93</v>
      </c>
      <c r="B34" s="40" t="s">
        <v>227</v>
      </c>
      <c r="C34" s="31" t="s">
        <v>30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1.25">
      <c r="A35" s="36" t="s">
        <v>94</v>
      </c>
      <c r="B35" s="40" t="s">
        <v>228</v>
      </c>
      <c r="C35" s="31" t="s">
        <v>62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1.25">
      <c r="A36" s="36" t="s">
        <v>95</v>
      </c>
      <c r="B36" s="40" t="s">
        <v>229</v>
      </c>
      <c r="C36" s="31" t="s">
        <v>31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1.25">
      <c r="A37" s="36" t="s">
        <v>96</v>
      </c>
      <c r="B37" s="40" t="s">
        <v>230</v>
      </c>
      <c r="C37" s="31" t="s">
        <v>32</v>
      </c>
      <c r="D37" s="43">
        <v>3239</v>
      </c>
      <c r="E37" s="43">
        <v>4190.4</v>
      </c>
      <c r="F37" s="43">
        <v>3846</v>
      </c>
      <c r="G37" s="43">
        <v>3382</v>
      </c>
      <c r="H37" s="43">
        <v>4345</v>
      </c>
      <c r="I37" s="43">
        <v>5934</v>
      </c>
      <c r="J37" s="43">
        <v>4761</v>
      </c>
      <c r="K37" s="43">
        <v>6355</v>
      </c>
      <c r="L37" s="43">
        <v>3891</v>
      </c>
      <c r="M37" s="43">
        <v>3919.4</v>
      </c>
      <c r="N37" s="43">
        <v>2997.8262978799376</v>
      </c>
      <c r="O37" s="43">
        <v>2709.4018184838983</v>
      </c>
      <c r="P37" s="43">
        <v>2709.4018184838983</v>
      </c>
      <c r="Q37" s="43">
        <v>2709.4018184838983</v>
      </c>
      <c r="R37" s="43">
        <v>2709.4018184838983</v>
      </c>
    </row>
    <row r="38" spans="1:18" ht="11.25">
      <c r="A38" s="36" t="s">
        <v>97</v>
      </c>
      <c r="B38" s="40" t="s">
        <v>231</v>
      </c>
      <c r="C38" s="30" t="s">
        <v>98</v>
      </c>
      <c r="D38" s="43">
        <f aca="true" t="shared" si="10" ref="D38:R38">SUM(D39,D41,D40,D42)</f>
        <v>0</v>
      </c>
      <c r="E38" s="43">
        <f t="shared" si="10"/>
        <v>0</v>
      </c>
      <c r="F38" s="43">
        <f t="shared" si="10"/>
        <v>0</v>
      </c>
      <c r="G38" s="43">
        <f t="shared" si="10"/>
        <v>0</v>
      </c>
      <c r="H38" s="43">
        <f t="shared" si="10"/>
        <v>0</v>
      </c>
      <c r="I38" s="43">
        <f t="shared" si="10"/>
        <v>0</v>
      </c>
      <c r="J38" s="43">
        <f t="shared" si="10"/>
        <v>0</v>
      </c>
      <c r="K38" s="43">
        <f t="shared" si="10"/>
        <v>0</v>
      </c>
      <c r="L38" s="43">
        <f t="shared" si="10"/>
        <v>0</v>
      </c>
      <c r="M38" s="43">
        <f t="shared" si="10"/>
        <v>0</v>
      </c>
      <c r="N38" s="43">
        <f t="shared" si="10"/>
        <v>0</v>
      </c>
      <c r="O38" s="43">
        <f t="shared" si="10"/>
        <v>0</v>
      </c>
      <c r="P38" s="43">
        <f t="shared" si="10"/>
        <v>0</v>
      </c>
      <c r="Q38" s="43">
        <f t="shared" si="10"/>
        <v>0</v>
      </c>
      <c r="R38" s="43">
        <f t="shared" si="10"/>
        <v>0</v>
      </c>
    </row>
    <row r="39" spans="1:18" ht="11.25">
      <c r="A39" s="36" t="s">
        <v>99</v>
      </c>
      <c r="B39" s="40" t="s">
        <v>232</v>
      </c>
      <c r="C39" s="31" t="s">
        <v>30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11.25">
      <c r="A40" s="36" t="s">
        <v>100</v>
      </c>
      <c r="B40" s="40" t="s">
        <v>233</v>
      </c>
      <c r="C40" s="31" t="s">
        <v>62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</row>
    <row r="41" spans="1:18" ht="11.25">
      <c r="A41" s="36" t="s">
        <v>101</v>
      </c>
      <c r="B41" s="40" t="s">
        <v>234</v>
      </c>
      <c r="C41" s="31" t="s">
        <v>31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</row>
    <row r="42" spans="1:18" ht="11.25">
      <c r="A42" s="36" t="s">
        <v>102</v>
      </c>
      <c r="B42" s="40" t="s">
        <v>235</v>
      </c>
      <c r="C42" s="31" t="s">
        <v>32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</row>
    <row r="43" spans="1:18" ht="11.25">
      <c r="A43" s="36" t="s">
        <v>103</v>
      </c>
      <c r="B43" s="40" t="s">
        <v>236</v>
      </c>
      <c r="C43" s="29" t="s">
        <v>104</v>
      </c>
      <c r="D43" s="43">
        <f aca="true" t="shared" si="11" ref="D43:R43">SUM(D44,D45,D46,D47)</f>
        <v>32036.81</v>
      </c>
      <c r="E43" s="43">
        <f t="shared" si="11"/>
        <v>46167.52999999999</v>
      </c>
      <c r="F43" s="43">
        <f t="shared" si="11"/>
        <v>46385.91</v>
      </c>
      <c r="G43" s="43">
        <f t="shared" si="11"/>
        <v>47967.48</v>
      </c>
      <c r="H43" s="43">
        <f t="shared" si="11"/>
        <v>52189.83</v>
      </c>
      <c r="I43" s="43">
        <f t="shared" si="11"/>
        <v>46375.92999999999</v>
      </c>
      <c r="J43" s="43">
        <f t="shared" si="11"/>
        <v>43290.21</v>
      </c>
      <c r="K43" s="43">
        <f t="shared" si="11"/>
        <v>30600.440000000002</v>
      </c>
      <c r="L43" s="43">
        <f t="shared" si="11"/>
        <v>31407.550000000003</v>
      </c>
      <c r="M43" s="43">
        <f t="shared" si="11"/>
        <v>25563.479999999996</v>
      </c>
      <c r="N43" s="43">
        <f t="shared" si="11"/>
        <v>29571.689999999995</v>
      </c>
      <c r="O43" s="43">
        <f t="shared" si="11"/>
        <v>30507.3</v>
      </c>
      <c r="P43" s="43">
        <f t="shared" si="11"/>
        <v>29901.57</v>
      </c>
      <c r="Q43" s="43">
        <f t="shared" si="11"/>
        <v>38771.630000000005</v>
      </c>
      <c r="R43" s="43">
        <f t="shared" si="11"/>
        <v>50522.33</v>
      </c>
    </row>
    <row r="44" spans="1:18" ht="11.25">
      <c r="A44" s="36" t="s">
        <v>105</v>
      </c>
      <c r="B44" s="40" t="s">
        <v>106</v>
      </c>
      <c r="C44" s="30" t="s">
        <v>107</v>
      </c>
      <c r="D44" s="43">
        <v>1114.51</v>
      </c>
      <c r="E44" s="43">
        <v>1467.58</v>
      </c>
      <c r="F44" s="43">
        <v>1524.2</v>
      </c>
      <c r="G44" s="43">
        <v>1932.39</v>
      </c>
      <c r="H44" s="43">
        <v>2496.6</v>
      </c>
      <c r="I44" s="43">
        <v>3126.51</v>
      </c>
      <c r="J44" s="43">
        <v>3326.47</v>
      </c>
      <c r="K44" s="43">
        <v>2389.47</v>
      </c>
      <c r="L44" s="43">
        <v>2354.78</v>
      </c>
      <c r="M44" s="43">
        <v>2106.93</v>
      </c>
      <c r="N44" s="43">
        <v>2444.44</v>
      </c>
      <c r="O44" s="43">
        <v>2617.27</v>
      </c>
      <c r="P44" s="43">
        <v>2607.76</v>
      </c>
      <c r="Q44" s="43">
        <v>2101.75</v>
      </c>
      <c r="R44" s="43">
        <v>2202.13</v>
      </c>
    </row>
    <row r="45" spans="1:18" ht="11.25">
      <c r="A45" s="36" t="s">
        <v>108</v>
      </c>
      <c r="B45" s="40" t="s">
        <v>237</v>
      </c>
      <c r="C45" s="30" t="s">
        <v>109</v>
      </c>
      <c r="D45" s="43">
        <v>485.38</v>
      </c>
      <c r="E45" s="43">
        <v>509.1</v>
      </c>
      <c r="F45" s="43">
        <v>494.85</v>
      </c>
      <c r="G45" s="43">
        <v>3171.67</v>
      </c>
      <c r="H45" s="43">
        <v>3116.12</v>
      </c>
      <c r="I45" s="43">
        <v>3152.93</v>
      </c>
      <c r="J45" s="43">
        <v>3155.77</v>
      </c>
      <c r="K45" s="43">
        <v>3162.3</v>
      </c>
      <c r="L45" s="43">
        <v>2974.8</v>
      </c>
      <c r="M45" s="43">
        <v>2845.26</v>
      </c>
      <c r="N45" s="43">
        <v>2892.68</v>
      </c>
      <c r="O45" s="43">
        <v>2872.09</v>
      </c>
      <c r="P45" s="43">
        <v>2492.41</v>
      </c>
      <c r="Q45" s="43">
        <v>2401.1</v>
      </c>
      <c r="R45" s="43">
        <v>2423.86</v>
      </c>
    </row>
    <row r="46" spans="1:18" ht="11.25">
      <c r="A46" s="36" t="s">
        <v>110</v>
      </c>
      <c r="B46" s="40" t="s">
        <v>238</v>
      </c>
      <c r="C46" s="30" t="s">
        <v>111</v>
      </c>
      <c r="D46" s="43">
        <v>0.29</v>
      </c>
      <c r="E46" s="43">
        <v>0.31</v>
      </c>
      <c r="F46" s="43">
        <v>0.3</v>
      </c>
      <c r="G46" s="43">
        <v>0.31</v>
      </c>
      <c r="H46" s="43">
        <v>0.3</v>
      </c>
      <c r="I46" s="43">
        <v>0.3</v>
      </c>
      <c r="J46" s="43">
        <v>0.3</v>
      </c>
      <c r="K46" s="43">
        <v>0.3</v>
      </c>
      <c r="L46" s="43">
        <v>0.28</v>
      </c>
      <c r="M46" s="43">
        <v>0.27</v>
      </c>
      <c r="N46" s="43">
        <v>0.28</v>
      </c>
      <c r="O46" s="43">
        <v>0.27</v>
      </c>
      <c r="P46" s="43">
        <v>373.73</v>
      </c>
      <c r="Q46" s="43">
        <v>360.01</v>
      </c>
      <c r="R46" s="43">
        <v>363.41</v>
      </c>
    </row>
    <row r="47" spans="1:18" ht="11.25">
      <c r="A47" s="36" t="s">
        <v>112</v>
      </c>
      <c r="B47" s="40" t="s">
        <v>239</v>
      </c>
      <c r="C47" s="30" t="s">
        <v>113</v>
      </c>
      <c r="D47" s="43">
        <f aca="true" t="shared" si="12" ref="D47:R47">SUM(D48,D49,D50)</f>
        <v>30436.63</v>
      </c>
      <c r="E47" s="43">
        <f t="shared" si="12"/>
        <v>44190.53999999999</v>
      </c>
      <c r="F47" s="43">
        <f t="shared" si="12"/>
        <v>44366.560000000005</v>
      </c>
      <c r="G47" s="43">
        <f t="shared" si="12"/>
        <v>42863.11</v>
      </c>
      <c r="H47" s="43">
        <f t="shared" si="12"/>
        <v>46576.810000000005</v>
      </c>
      <c r="I47" s="43">
        <f t="shared" si="12"/>
        <v>40096.189999999995</v>
      </c>
      <c r="J47" s="43">
        <f t="shared" si="12"/>
        <v>36807.67</v>
      </c>
      <c r="K47" s="43">
        <f t="shared" si="12"/>
        <v>25048.370000000003</v>
      </c>
      <c r="L47" s="43">
        <f t="shared" si="12"/>
        <v>26077.690000000002</v>
      </c>
      <c r="M47" s="43">
        <f t="shared" si="12"/>
        <v>20611.019999999997</v>
      </c>
      <c r="N47" s="43">
        <f t="shared" si="12"/>
        <v>24234.289999999997</v>
      </c>
      <c r="O47" s="43">
        <f t="shared" si="12"/>
        <v>25017.67</v>
      </c>
      <c r="P47" s="43">
        <f t="shared" si="12"/>
        <v>24427.67</v>
      </c>
      <c r="Q47" s="43">
        <f t="shared" si="12"/>
        <v>33908.770000000004</v>
      </c>
      <c r="R47" s="43">
        <f t="shared" si="12"/>
        <v>45532.93</v>
      </c>
    </row>
    <row r="48" spans="1:18" ht="11.25">
      <c r="A48" s="36" t="s">
        <v>114</v>
      </c>
      <c r="B48" s="40" t="s">
        <v>240</v>
      </c>
      <c r="C48" s="31" t="s">
        <v>76</v>
      </c>
      <c r="D48" s="43">
        <v>15178.12</v>
      </c>
      <c r="E48" s="43">
        <v>24519.69</v>
      </c>
      <c r="F48" s="43">
        <v>34423.05</v>
      </c>
      <c r="G48" s="43">
        <v>40643.46</v>
      </c>
      <c r="H48" s="43">
        <v>44831.87</v>
      </c>
      <c r="I48" s="43">
        <v>39046.84</v>
      </c>
      <c r="J48" s="43">
        <v>35685.14</v>
      </c>
      <c r="K48" s="43">
        <v>23923.38</v>
      </c>
      <c r="L48" s="43">
        <v>25072.93</v>
      </c>
      <c r="M48" s="43">
        <v>20421.42</v>
      </c>
      <c r="N48" s="43">
        <v>22743.01</v>
      </c>
      <c r="O48" s="43">
        <v>23147.89</v>
      </c>
      <c r="P48" s="43">
        <v>23181.53</v>
      </c>
      <c r="Q48" s="43">
        <v>28990.94</v>
      </c>
      <c r="R48" s="43">
        <v>43114.94</v>
      </c>
    </row>
    <row r="49" spans="1:18" ht="11.25">
      <c r="A49" s="36" t="s">
        <v>115</v>
      </c>
      <c r="B49" s="40" t="s">
        <v>241</v>
      </c>
      <c r="C49" s="31" t="s">
        <v>116</v>
      </c>
      <c r="D49" s="43">
        <v>15140.92</v>
      </c>
      <c r="E49" s="43">
        <v>19501.85</v>
      </c>
      <c r="F49" s="43">
        <v>9758.14</v>
      </c>
      <c r="G49" s="43">
        <v>2173.94</v>
      </c>
      <c r="H49" s="43">
        <v>1486.01</v>
      </c>
      <c r="I49" s="43">
        <v>877.84</v>
      </c>
      <c r="J49" s="43">
        <v>931.86</v>
      </c>
      <c r="K49" s="43">
        <v>907.91</v>
      </c>
      <c r="L49" s="43">
        <v>865.43</v>
      </c>
      <c r="M49" s="43">
        <v>0</v>
      </c>
      <c r="N49" s="43">
        <v>1304.44</v>
      </c>
      <c r="O49" s="43">
        <v>1356.96</v>
      </c>
      <c r="P49" s="43">
        <v>1223.07</v>
      </c>
      <c r="Q49" s="43">
        <v>3889.57</v>
      </c>
      <c r="R49" s="43">
        <v>2273.82</v>
      </c>
    </row>
    <row r="50" spans="1:18" ht="11.25">
      <c r="A50" s="36" t="s">
        <v>117</v>
      </c>
      <c r="B50" s="40" t="s">
        <v>242</v>
      </c>
      <c r="C50" s="31" t="s">
        <v>118</v>
      </c>
      <c r="D50" s="43">
        <v>117.59</v>
      </c>
      <c r="E50" s="43">
        <v>169</v>
      </c>
      <c r="F50" s="43">
        <v>185.37</v>
      </c>
      <c r="G50" s="43">
        <v>45.71</v>
      </c>
      <c r="H50" s="43">
        <v>258.93</v>
      </c>
      <c r="I50" s="43">
        <v>171.51</v>
      </c>
      <c r="J50" s="43">
        <v>190.67</v>
      </c>
      <c r="K50" s="43">
        <v>217.08</v>
      </c>
      <c r="L50" s="43">
        <v>139.33</v>
      </c>
      <c r="M50" s="43">
        <v>189.6</v>
      </c>
      <c r="N50" s="43">
        <v>186.84</v>
      </c>
      <c r="O50" s="43">
        <v>512.82</v>
      </c>
      <c r="P50" s="43">
        <v>23.07</v>
      </c>
      <c r="Q50" s="43">
        <v>1028.26</v>
      </c>
      <c r="R50" s="43">
        <v>144.17</v>
      </c>
    </row>
    <row r="51" spans="1:18" ht="11.25">
      <c r="A51" s="36" t="s">
        <v>119</v>
      </c>
      <c r="B51" s="40"/>
      <c r="C51" s="28" t="s">
        <v>120</v>
      </c>
      <c r="D51" s="41">
        <f aca="true" t="shared" si="13" ref="D51:R51">SUM(D52,D55,D64,D67)</f>
        <v>193987.7244736462</v>
      </c>
      <c r="E51" s="41">
        <f t="shared" si="13"/>
        <v>216265.45014370207</v>
      </c>
      <c r="F51" s="41">
        <f t="shared" si="13"/>
        <v>213671.1810888861</v>
      </c>
      <c r="G51" s="41">
        <f t="shared" si="13"/>
        <v>215470.57034664412</v>
      </c>
      <c r="H51" s="41">
        <f t="shared" si="13"/>
        <v>223194.9935850262</v>
      </c>
      <c r="I51" s="41">
        <f t="shared" si="13"/>
        <v>235315.55037961897</v>
      </c>
      <c r="J51" s="41">
        <f t="shared" si="13"/>
        <v>235523.93668530928</v>
      </c>
      <c r="K51" s="41">
        <f t="shared" si="13"/>
        <v>225771.78065720032</v>
      </c>
      <c r="L51" s="41">
        <f t="shared" si="13"/>
        <v>235217.53655434086</v>
      </c>
      <c r="M51" s="41">
        <f t="shared" si="13"/>
        <v>233505.49565583337</v>
      </c>
      <c r="N51" s="41">
        <f t="shared" si="13"/>
        <v>235706.3966980123</v>
      </c>
      <c r="O51" s="41">
        <f t="shared" si="13"/>
        <v>243367.51557915134</v>
      </c>
      <c r="P51" s="41">
        <f t="shared" si="13"/>
        <v>247416.8221808789</v>
      </c>
      <c r="Q51" s="41">
        <f t="shared" si="13"/>
        <v>250977.01964597183</v>
      </c>
      <c r="R51" s="41">
        <f t="shared" si="13"/>
        <v>276313.1781733869</v>
      </c>
    </row>
    <row r="52" spans="1:18" ht="11.25">
      <c r="A52" s="36" t="s">
        <v>121</v>
      </c>
      <c r="B52" s="42" t="s">
        <v>50</v>
      </c>
      <c r="C52" s="29" t="s">
        <v>51</v>
      </c>
      <c r="D52" s="43">
        <f aca="true" t="shared" si="14" ref="D52:R52">+D53+D54</f>
        <v>59882.2138642833</v>
      </c>
      <c r="E52" s="43">
        <f t="shared" si="14"/>
        <v>66225.68764980497</v>
      </c>
      <c r="F52" s="43">
        <f t="shared" si="14"/>
        <v>75235.0828839151</v>
      </c>
      <c r="G52" s="43">
        <f t="shared" si="14"/>
        <v>78205.15005444243</v>
      </c>
      <c r="H52" s="43">
        <f t="shared" si="14"/>
        <v>85590.5803837417</v>
      </c>
      <c r="I52" s="43">
        <f t="shared" si="14"/>
        <v>92294.99713851175</v>
      </c>
      <c r="J52" s="43">
        <f t="shared" si="14"/>
        <v>98705.6189769957</v>
      </c>
      <c r="K52" s="43">
        <f t="shared" si="14"/>
        <v>88337.65974421632</v>
      </c>
      <c r="L52" s="43">
        <f t="shared" si="14"/>
        <v>89715.93366912722</v>
      </c>
      <c r="M52" s="43">
        <f t="shared" si="14"/>
        <v>79773.0058810413</v>
      </c>
      <c r="N52" s="43">
        <f t="shared" si="14"/>
        <v>74280.56815716857</v>
      </c>
      <c r="O52" s="43">
        <f t="shared" si="14"/>
        <v>73677.2325473043</v>
      </c>
      <c r="P52" s="43">
        <f t="shared" si="14"/>
        <v>73428.15885395519</v>
      </c>
      <c r="Q52" s="43">
        <f t="shared" si="14"/>
        <v>72110.38262607972</v>
      </c>
      <c r="R52" s="43">
        <f t="shared" si="14"/>
        <v>75519.6573374303</v>
      </c>
    </row>
    <row r="53" spans="1:18" ht="11.25">
      <c r="A53" s="36" t="s">
        <v>122</v>
      </c>
      <c r="B53" s="40" t="s">
        <v>53</v>
      </c>
      <c r="C53" s="30" t="s">
        <v>54</v>
      </c>
      <c r="D53" s="43">
        <v>46276.3477861933</v>
      </c>
      <c r="E53" s="43">
        <v>50921.86871305497</v>
      </c>
      <c r="F53" s="43">
        <v>55585.79741251511</v>
      </c>
      <c r="G53" s="43">
        <v>60041.61106524244</v>
      </c>
      <c r="H53" s="43">
        <v>65022.0096069317</v>
      </c>
      <c r="I53" s="43">
        <v>69516.84918194175</v>
      </c>
      <c r="J53" s="43">
        <v>72175.31799854571</v>
      </c>
      <c r="K53" s="43">
        <v>60926.08232474631</v>
      </c>
      <c r="L53" s="43">
        <v>63482.857519217214</v>
      </c>
      <c r="M53" s="43">
        <v>52841.15796602129</v>
      </c>
      <c r="N53" s="43">
        <v>47485.96027674858</v>
      </c>
      <c r="O53" s="43">
        <v>48049.364967504305</v>
      </c>
      <c r="P53" s="43">
        <v>48877.53141305328</v>
      </c>
      <c r="Q53" s="43">
        <v>49425.50943878532</v>
      </c>
      <c r="R53" s="43">
        <v>52777.7841501359</v>
      </c>
    </row>
    <row r="54" spans="1:18" ht="11.25">
      <c r="A54" s="36" t="s">
        <v>123</v>
      </c>
      <c r="B54" s="40" t="s">
        <v>56</v>
      </c>
      <c r="C54" s="30" t="s">
        <v>57</v>
      </c>
      <c r="D54" s="43">
        <v>13605.86607809</v>
      </c>
      <c r="E54" s="43">
        <v>15303.81893675</v>
      </c>
      <c r="F54" s="43">
        <v>19649.285471400006</v>
      </c>
      <c r="G54" s="43">
        <v>18163.538989200002</v>
      </c>
      <c r="H54" s="43">
        <v>20568.570776810007</v>
      </c>
      <c r="I54" s="43">
        <v>22778.14795657</v>
      </c>
      <c r="J54" s="43">
        <v>26530.300978449995</v>
      </c>
      <c r="K54" s="43">
        <v>27411.577419470006</v>
      </c>
      <c r="L54" s="43">
        <v>26233.07614991</v>
      </c>
      <c r="M54" s="43">
        <v>26931.84791502001</v>
      </c>
      <c r="N54" s="43">
        <v>26794.607880419997</v>
      </c>
      <c r="O54" s="43">
        <v>25627.867579800004</v>
      </c>
      <c r="P54" s="43">
        <v>24550.627440901902</v>
      </c>
      <c r="Q54" s="43">
        <v>22684.873187294397</v>
      </c>
      <c r="R54" s="43">
        <v>22741.873187294397</v>
      </c>
    </row>
    <row r="55" spans="1:18" ht="11.25">
      <c r="A55" s="36" t="s">
        <v>124</v>
      </c>
      <c r="B55" s="40" t="s">
        <v>204</v>
      </c>
      <c r="C55" s="29" t="s">
        <v>59</v>
      </c>
      <c r="D55" s="43">
        <f aca="true" t="shared" si="15" ref="D55:R55">+D56+D59</f>
        <v>83659.58694038894</v>
      </c>
      <c r="E55" s="43">
        <f t="shared" si="15"/>
        <v>95683.92939108286</v>
      </c>
      <c r="F55" s="43">
        <f t="shared" si="15"/>
        <v>81061.778870084</v>
      </c>
      <c r="G55" s="43">
        <f t="shared" si="15"/>
        <v>78976.38540452124</v>
      </c>
      <c r="H55" s="43">
        <f t="shared" si="15"/>
        <v>74076.23803409861</v>
      </c>
      <c r="I55" s="43">
        <f t="shared" si="15"/>
        <v>69640.81151707606</v>
      </c>
      <c r="J55" s="43">
        <f t="shared" si="15"/>
        <v>68952.68663983686</v>
      </c>
      <c r="K55" s="43">
        <f t="shared" si="15"/>
        <v>71317.82096572625</v>
      </c>
      <c r="L55" s="43">
        <f t="shared" si="15"/>
        <v>80294.30878168158</v>
      </c>
      <c r="M55" s="43">
        <f t="shared" si="15"/>
        <v>77687.39118523334</v>
      </c>
      <c r="N55" s="43">
        <f t="shared" si="15"/>
        <v>81722.56703317986</v>
      </c>
      <c r="O55" s="43">
        <f t="shared" si="15"/>
        <v>94457.77669784194</v>
      </c>
      <c r="P55" s="43">
        <f t="shared" si="15"/>
        <v>101145.69418911437</v>
      </c>
      <c r="Q55" s="43">
        <f t="shared" si="15"/>
        <v>110118.34308022134</v>
      </c>
      <c r="R55" s="43">
        <f t="shared" si="15"/>
        <v>131583.81555436063</v>
      </c>
    </row>
    <row r="56" spans="1:18" ht="11.25">
      <c r="A56" s="36" t="s">
        <v>125</v>
      </c>
      <c r="B56" s="40" t="s">
        <v>205</v>
      </c>
      <c r="C56" s="30" t="s">
        <v>54</v>
      </c>
      <c r="D56" s="43">
        <f aca="true" t="shared" si="16" ref="D56:R56">+D57+D58</f>
        <v>4843.168833309503</v>
      </c>
      <c r="E56" s="43">
        <f t="shared" si="16"/>
        <v>6785.893891747388</v>
      </c>
      <c r="F56" s="43">
        <f t="shared" si="16"/>
        <v>2510.1620407098453</v>
      </c>
      <c r="G56" s="43">
        <f t="shared" si="16"/>
        <v>3493.8268790012426</v>
      </c>
      <c r="H56" s="43">
        <f t="shared" si="16"/>
        <v>6452.354060811421</v>
      </c>
      <c r="I56" s="43">
        <f t="shared" si="16"/>
        <v>4048.9252274539886</v>
      </c>
      <c r="J56" s="43">
        <f t="shared" si="16"/>
        <v>3573.6996616330694</v>
      </c>
      <c r="K56" s="43">
        <f t="shared" si="16"/>
        <v>5318.743036757231</v>
      </c>
      <c r="L56" s="43">
        <f t="shared" si="16"/>
        <v>9670.45253303695</v>
      </c>
      <c r="M56" s="43">
        <f t="shared" si="16"/>
        <v>9352.793983644977</v>
      </c>
      <c r="N56" s="43">
        <f t="shared" si="16"/>
        <v>8252.410693540718</v>
      </c>
      <c r="O56" s="43">
        <f t="shared" si="16"/>
        <v>9314.026066893499</v>
      </c>
      <c r="P56" s="43">
        <f t="shared" si="16"/>
        <v>9589.308736389252</v>
      </c>
      <c r="Q56" s="43">
        <f t="shared" si="16"/>
        <v>10134.22098686777</v>
      </c>
      <c r="R56" s="43">
        <f t="shared" si="16"/>
        <v>15756.999339242162</v>
      </c>
    </row>
    <row r="57" spans="1:18" ht="11.25">
      <c r="A57" s="36" t="s">
        <v>126</v>
      </c>
      <c r="B57" s="40" t="s">
        <v>206</v>
      </c>
      <c r="C57" s="31" t="s">
        <v>62</v>
      </c>
      <c r="D57" s="43">
        <v>1615.800642143327</v>
      </c>
      <c r="E57" s="43">
        <v>1377.1192585261874</v>
      </c>
      <c r="F57" s="43">
        <v>426.12811948176955</v>
      </c>
      <c r="G57" s="43">
        <v>926.8144783335026</v>
      </c>
      <c r="H57" s="43">
        <v>2029.428372704853</v>
      </c>
      <c r="I57" s="43">
        <v>914.360750787223</v>
      </c>
      <c r="J57" s="43">
        <v>813.9999275011697</v>
      </c>
      <c r="K57" s="43">
        <v>1211.1232036244332</v>
      </c>
      <c r="L57" s="43">
        <v>1736.991943305934</v>
      </c>
      <c r="M57" s="43">
        <v>2657.036746902748</v>
      </c>
      <c r="N57" s="43">
        <v>2795.325049194521</v>
      </c>
      <c r="O57" s="43">
        <v>3121.8667290876665</v>
      </c>
      <c r="P57" s="43">
        <v>3179.8365684263067</v>
      </c>
      <c r="Q57" s="43">
        <v>2702.417940682642</v>
      </c>
      <c r="R57" s="43">
        <v>3688.4957042148058</v>
      </c>
    </row>
    <row r="58" spans="1:18" ht="11.25">
      <c r="A58" s="36" t="s">
        <v>127</v>
      </c>
      <c r="B58" s="40" t="s">
        <v>207</v>
      </c>
      <c r="C58" s="31" t="s">
        <v>32</v>
      </c>
      <c r="D58" s="43">
        <v>3227.368191166175</v>
      </c>
      <c r="E58" s="43">
        <v>5408.7746332212</v>
      </c>
      <c r="F58" s="43">
        <v>2084.033921228076</v>
      </c>
      <c r="G58" s="43">
        <v>2567.0124006677397</v>
      </c>
      <c r="H58" s="43">
        <v>4422.925688106568</v>
      </c>
      <c r="I58" s="43">
        <v>3134.5644766667656</v>
      </c>
      <c r="J58" s="43">
        <v>2759.6997341318997</v>
      </c>
      <c r="K58" s="43">
        <v>4107.619833132798</v>
      </c>
      <c r="L58" s="43">
        <v>7933.460589731016</v>
      </c>
      <c r="M58" s="43">
        <v>6695.75723674223</v>
      </c>
      <c r="N58" s="43">
        <v>5457.085644346196</v>
      </c>
      <c r="O58" s="43">
        <v>6192.159337805832</v>
      </c>
      <c r="P58" s="43">
        <v>6409.472167962946</v>
      </c>
      <c r="Q58" s="43">
        <v>7431.803046185128</v>
      </c>
      <c r="R58" s="43">
        <v>12068.503635027357</v>
      </c>
    </row>
    <row r="59" spans="1:18" ht="11.25">
      <c r="A59" s="36" t="s">
        <v>128</v>
      </c>
      <c r="B59" s="40" t="s">
        <v>208</v>
      </c>
      <c r="C59" s="30" t="s">
        <v>65</v>
      </c>
      <c r="D59" s="43">
        <f aca="true" t="shared" si="17" ref="D59:R59">D60+D61+D62+D63</f>
        <v>78816.41810707943</v>
      </c>
      <c r="E59" s="43">
        <f t="shared" si="17"/>
        <v>88898.03549933547</v>
      </c>
      <c r="F59" s="43">
        <f t="shared" si="17"/>
        <v>78551.61682937416</v>
      </c>
      <c r="G59" s="43">
        <f t="shared" si="17"/>
        <v>75482.55852552</v>
      </c>
      <c r="H59" s="43">
        <f t="shared" si="17"/>
        <v>67623.88397328719</v>
      </c>
      <c r="I59" s="43">
        <f t="shared" si="17"/>
        <v>65591.88628962207</v>
      </c>
      <c r="J59" s="43">
        <f t="shared" si="17"/>
        <v>65378.986978203786</v>
      </c>
      <c r="K59" s="43">
        <f t="shared" si="17"/>
        <v>65999.07792896901</v>
      </c>
      <c r="L59" s="43">
        <f t="shared" si="17"/>
        <v>70623.85624864463</v>
      </c>
      <c r="M59" s="43">
        <f t="shared" si="17"/>
        <v>68334.59720158836</v>
      </c>
      <c r="N59" s="43">
        <f t="shared" si="17"/>
        <v>73470.15633963914</v>
      </c>
      <c r="O59" s="43">
        <f t="shared" si="17"/>
        <v>85143.75063094845</v>
      </c>
      <c r="P59" s="43">
        <f t="shared" si="17"/>
        <v>91556.38545272511</v>
      </c>
      <c r="Q59" s="43">
        <f t="shared" si="17"/>
        <v>99984.12209335357</v>
      </c>
      <c r="R59" s="43">
        <f t="shared" si="17"/>
        <v>115826.81621511845</v>
      </c>
    </row>
    <row r="60" spans="1:18" ht="11.25">
      <c r="A60" s="36" t="s">
        <v>129</v>
      </c>
      <c r="B60" s="40" t="s">
        <v>243</v>
      </c>
      <c r="C60" s="31" t="s">
        <v>30</v>
      </c>
      <c r="D60" s="43">
        <v>882.134233607542</v>
      </c>
      <c r="E60" s="43">
        <v>2272.0265930685828</v>
      </c>
      <c r="F60" s="43">
        <v>255.0457201839829</v>
      </c>
      <c r="G60" s="43">
        <v>1.383476842105318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514.003</v>
      </c>
      <c r="O60" s="43">
        <v>2310.314719614358</v>
      </c>
      <c r="P60" s="43">
        <v>2143.900946374918</v>
      </c>
      <c r="Q60" s="43">
        <v>718.0130539332844</v>
      </c>
      <c r="R60" s="43">
        <v>953.9</v>
      </c>
    </row>
    <row r="61" spans="1:18" ht="11.25">
      <c r="A61" s="36" t="s">
        <v>130</v>
      </c>
      <c r="B61" s="40" t="s">
        <v>209</v>
      </c>
      <c r="C61" s="31" t="s">
        <v>62</v>
      </c>
      <c r="D61" s="43">
        <v>2654.82245843</v>
      </c>
      <c r="E61" s="43">
        <v>2701.6729504976997</v>
      </c>
      <c r="F61" s="43">
        <v>2210.0868611077003</v>
      </c>
      <c r="G61" s="43">
        <v>1762.050753236</v>
      </c>
      <c r="H61" s="43">
        <v>1178.9558912464001</v>
      </c>
      <c r="I61" s="43">
        <v>1321.8717420996002</v>
      </c>
      <c r="J61" s="43">
        <v>1199.08870792</v>
      </c>
      <c r="K61" s="43">
        <v>1187.52234166</v>
      </c>
      <c r="L61" s="43">
        <v>1185.24615767</v>
      </c>
      <c r="M61" s="43">
        <v>1273.5563871299998</v>
      </c>
      <c r="N61" s="43">
        <v>1269.0958054499997</v>
      </c>
      <c r="O61" s="43">
        <v>1314.0685302300003</v>
      </c>
      <c r="P61" s="43">
        <v>1584.1183472200003</v>
      </c>
      <c r="Q61" s="43">
        <v>1828.9036906000001</v>
      </c>
      <c r="R61" s="43">
        <v>2156.8254690608383</v>
      </c>
    </row>
    <row r="62" spans="1:18" ht="11.25">
      <c r="A62" s="36" t="s">
        <v>131</v>
      </c>
      <c r="B62" s="40" t="s">
        <v>210</v>
      </c>
      <c r="C62" s="31" t="s">
        <v>31</v>
      </c>
      <c r="D62" s="43">
        <v>64755.72250344649</v>
      </c>
      <c r="E62" s="43">
        <v>74543.51207772779</v>
      </c>
      <c r="F62" s="43">
        <v>67923.62586469209</v>
      </c>
      <c r="G62" s="43">
        <v>66914.9686407118</v>
      </c>
      <c r="H62" s="43">
        <v>59573.57079129599</v>
      </c>
      <c r="I62" s="43">
        <v>57424.652677623264</v>
      </c>
      <c r="J62" s="43">
        <v>58141.13171190319</v>
      </c>
      <c r="K62" s="43">
        <v>58605.02863248901</v>
      </c>
      <c r="L62" s="43">
        <v>62857.851377049024</v>
      </c>
      <c r="M62" s="43">
        <v>58618.99046565187</v>
      </c>
      <c r="N62" s="43">
        <v>62296.58197157324</v>
      </c>
      <c r="O62" s="43">
        <v>72164.51449093349</v>
      </c>
      <c r="P62" s="43">
        <v>76583.98426049299</v>
      </c>
      <c r="Q62" s="43">
        <v>86218.52759150598</v>
      </c>
      <c r="R62" s="43">
        <v>100188.41298874331</v>
      </c>
    </row>
    <row r="63" spans="1:18" ht="11.25">
      <c r="A63" s="36" t="s">
        <v>132</v>
      </c>
      <c r="B63" s="40" t="s">
        <v>211</v>
      </c>
      <c r="C63" s="31" t="s">
        <v>32</v>
      </c>
      <c r="D63" s="43">
        <v>10523.738911595396</v>
      </c>
      <c r="E63" s="43">
        <v>9380.823878041398</v>
      </c>
      <c r="F63" s="43">
        <v>8162.858383390401</v>
      </c>
      <c r="G63" s="43">
        <v>6804.155654730101</v>
      </c>
      <c r="H63" s="43">
        <v>6871.3572907448</v>
      </c>
      <c r="I63" s="43">
        <v>6845.3618698992</v>
      </c>
      <c r="J63" s="43">
        <v>6038.766558380601</v>
      </c>
      <c r="K63" s="43">
        <v>6206.5269548199985</v>
      </c>
      <c r="L63" s="43">
        <v>6580.7587139256</v>
      </c>
      <c r="M63" s="43">
        <v>8442.050348806499</v>
      </c>
      <c r="N63" s="43">
        <v>9390.4755626159</v>
      </c>
      <c r="O63" s="43">
        <v>9354.8528901706</v>
      </c>
      <c r="P63" s="43">
        <v>11244.3818986372</v>
      </c>
      <c r="Q63" s="43">
        <v>11218.677757314299</v>
      </c>
      <c r="R63" s="43">
        <v>12527.677757314299</v>
      </c>
    </row>
    <row r="64" spans="1:18" ht="11.25">
      <c r="A64" s="36" t="s">
        <v>133</v>
      </c>
      <c r="B64" s="40" t="s">
        <v>212</v>
      </c>
      <c r="C64" s="29" t="s">
        <v>70</v>
      </c>
      <c r="D64" s="43">
        <f aca="true" t="shared" si="18" ref="D64:R64">+D65+D66</f>
        <v>5322.620046933341</v>
      </c>
      <c r="E64" s="43">
        <f t="shared" si="18"/>
        <v>4641.436345146647</v>
      </c>
      <c r="F64" s="43">
        <f t="shared" si="18"/>
        <v>1177.6169076538104</v>
      </c>
      <c r="G64" s="43">
        <f t="shared" si="18"/>
        <v>2282.9094826039936</v>
      </c>
      <c r="H64" s="43">
        <f t="shared" si="18"/>
        <v>6669.069164524745</v>
      </c>
      <c r="I64" s="43">
        <f t="shared" si="18"/>
        <v>4805.538619290465</v>
      </c>
      <c r="J64" s="43">
        <f t="shared" si="18"/>
        <v>2687.183484318679</v>
      </c>
      <c r="K64" s="43">
        <f t="shared" si="18"/>
        <v>3588.5315556040905</v>
      </c>
      <c r="L64" s="43">
        <f t="shared" si="18"/>
        <v>2770.9822347097333</v>
      </c>
      <c r="M64" s="43">
        <f t="shared" si="18"/>
        <v>3591.710625056513</v>
      </c>
      <c r="N64" s="43">
        <f t="shared" si="18"/>
        <v>3311.0920029551</v>
      </c>
      <c r="O64" s="43">
        <f t="shared" si="18"/>
        <v>3122.7018535198117</v>
      </c>
      <c r="P64" s="43">
        <f t="shared" si="18"/>
        <v>3034.3343698159165</v>
      </c>
      <c r="Q64" s="43">
        <f t="shared" si="18"/>
        <v>2981.493136363758</v>
      </c>
      <c r="R64" s="43">
        <f t="shared" si="18"/>
        <v>3000</v>
      </c>
    </row>
    <row r="65" spans="1:18" ht="11.25">
      <c r="A65" s="36" t="s">
        <v>134</v>
      </c>
      <c r="B65" s="40" t="s">
        <v>244</v>
      </c>
      <c r="C65" s="30" t="s">
        <v>31</v>
      </c>
      <c r="D65" s="43">
        <v>5322.620046933341</v>
      </c>
      <c r="E65" s="43">
        <v>4641.436345146647</v>
      </c>
      <c r="F65" s="43">
        <v>1177.6169076538104</v>
      </c>
      <c r="G65" s="43">
        <v>2282.9094826039936</v>
      </c>
      <c r="H65" s="43">
        <v>6669.069164524745</v>
      </c>
      <c r="I65" s="43">
        <v>4805.538619290465</v>
      </c>
      <c r="J65" s="43">
        <v>2687.183484318679</v>
      </c>
      <c r="K65" s="43">
        <v>3588.5315556040905</v>
      </c>
      <c r="L65" s="43">
        <v>2770.9822347097333</v>
      </c>
      <c r="M65" s="43">
        <v>3591.710625056513</v>
      </c>
      <c r="N65" s="43">
        <v>3311.0920029551</v>
      </c>
      <c r="O65" s="43">
        <v>3122.7018535198117</v>
      </c>
      <c r="P65" s="43">
        <v>3034.3343698159165</v>
      </c>
      <c r="Q65" s="43">
        <v>2981.493136363758</v>
      </c>
      <c r="R65" s="43">
        <v>3000</v>
      </c>
    </row>
    <row r="66" spans="1:18" ht="11.25">
      <c r="A66" s="36" t="s">
        <v>135</v>
      </c>
      <c r="B66" s="40" t="s">
        <v>245</v>
      </c>
      <c r="C66" s="30" t="s">
        <v>32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</row>
    <row r="67" spans="1:18" ht="11.25">
      <c r="A67" s="36" t="s">
        <v>136</v>
      </c>
      <c r="B67" s="40" t="s">
        <v>213</v>
      </c>
      <c r="C67" s="29" t="s">
        <v>72</v>
      </c>
      <c r="D67" s="43">
        <f aca="true" t="shared" si="19" ref="D67:I67">SUM(D68,D73,D78,D79,D84,)</f>
        <v>45123.30362204062</v>
      </c>
      <c r="E67" s="43">
        <f t="shared" si="19"/>
        <v>49714.39675766759</v>
      </c>
      <c r="F67" s="43">
        <f t="shared" si="19"/>
        <v>56196.70242723318</v>
      </c>
      <c r="G67" s="43">
        <f t="shared" si="19"/>
        <v>56006.12540507648</v>
      </c>
      <c r="H67" s="43">
        <f t="shared" si="19"/>
        <v>56859.10600266113</v>
      </c>
      <c r="I67" s="43">
        <f t="shared" si="19"/>
        <v>68574.2031047407</v>
      </c>
      <c r="J67" s="43">
        <f aca="true" t="shared" si="20" ref="J67:R67">SUM(J68,J73,J78,J79,J84,)</f>
        <v>65178.44758415806</v>
      </c>
      <c r="K67" s="43">
        <f t="shared" si="20"/>
        <v>62527.76839165364</v>
      </c>
      <c r="L67" s="43">
        <f t="shared" si="20"/>
        <v>62436.311868822304</v>
      </c>
      <c r="M67" s="43">
        <f t="shared" si="20"/>
        <v>72453.38796450218</v>
      </c>
      <c r="N67" s="43">
        <f t="shared" si="20"/>
        <v>76392.16950470879</v>
      </c>
      <c r="O67" s="43">
        <f t="shared" si="20"/>
        <v>72109.80448048528</v>
      </c>
      <c r="P67" s="43">
        <f t="shared" si="20"/>
        <v>69808.63476799346</v>
      </c>
      <c r="Q67" s="43">
        <f t="shared" si="20"/>
        <v>65766.80080330702</v>
      </c>
      <c r="R67" s="43">
        <f t="shared" si="20"/>
        <v>66209.705281596</v>
      </c>
    </row>
    <row r="68" spans="1:18" ht="11.25">
      <c r="A68" s="36" t="s">
        <v>137</v>
      </c>
      <c r="B68" s="40" t="s">
        <v>215</v>
      </c>
      <c r="C68" s="30" t="s">
        <v>76</v>
      </c>
      <c r="D68" s="43">
        <f aca="true" t="shared" si="21" ref="D68:R68">SUM(D69,D71,D70,D72)</f>
        <v>438.88197051000003</v>
      </c>
      <c r="E68" s="43">
        <f t="shared" si="21"/>
        <v>663.26158906</v>
      </c>
      <c r="F68" s="43">
        <f t="shared" si="21"/>
        <v>484.8367292</v>
      </c>
      <c r="G68" s="43">
        <f t="shared" si="21"/>
        <v>221.81999820000001</v>
      </c>
      <c r="H68" s="43">
        <f t="shared" si="21"/>
        <v>237.15954835</v>
      </c>
      <c r="I68" s="43">
        <f t="shared" si="21"/>
        <v>372.58375661</v>
      </c>
      <c r="J68" s="43">
        <f t="shared" si="21"/>
        <v>445.29408528999994</v>
      </c>
      <c r="K68" s="43">
        <f t="shared" si="21"/>
        <v>168.87358315</v>
      </c>
      <c r="L68" s="43">
        <f t="shared" si="21"/>
        <v>121.10662162</v>
      </c>
      <c r="M68" s="43">
        <f t="shared" si="21"/>
        <v>133.30315618</v>
      </c>
      <c r="N68" s="43">
        <f t="shared" si="21"/>
        <v>129.21984609</v>
      </c>
      <c r="O68" s="43">
        <f t="shared" si="21"/>
        <v>140.19320877</v>
      </c>
      <c r="P68" s="43">
        <f t="shared" si="21"/>
        <v>151.10613432</v>
      </c>
      <c r="Q68" s="43">
        <f t="shared" si="21"/>
        <v>180.37046345999997</v>
      </c>
      <c r="R68" s="43">
        <f t="shared" si="21"/>
        <v>297.91220793405193</v>
      </c>
    </row>
    <row r="69" spans="1:18" ht="11.25">
      <c r="A69" s="36" t="s">
        <v>138</v>
      </c>
      <c r="B69" s="40" t="s">
        <v>216</v>
      </c>
      <c r="C69" s="31" t="s">
        <v>78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</row>
    <row r="70" spans="1:18" ht="11.25">
      <c r="A70" s="36" t="s">
        <v>139</v>
      </c>
      <c r="B70" s="40" t="s">
        <v>217</v>
      </c>
      <c r="C70" s="31" t="s">
        <v>86</v>
      </c>
      <c r="D70" s="43">
        <v>438.88197051000003</v>
      </c>
      <c r="E70" s="43">
        <v>663.26158906</v>
      </c>
      <c r="F70" s="43">
        <v>484.8367292</v>
      </c>
      <c r="G70" s="43">
        <v>221.81999820000001</v>
      </c>
      <c r="H70" s="43">
        <v>237.15954835</v>
      </c>
      <c r="I70" s="43">
        <v>372.58375661</v>
      </c>
      <c r="J70" s="43">
        <v>445.29408528999994</v>
      </c>
      <c r="K70" s="43">
        <v>168.87358315</v>
      </c>
      <c r="L70" s="43">
        <v>121.10662162</v>
      </c>
      <c r="M70" s="43">
        <v>133.30315618</v>
      </c>
      <c r="N70" s="43">
        <v>129.21984609</v>
      </c>
      <c r="O70" s="43">
        <v>140.19320877</v>
      </c>
      <c r="P70" s="43">
        <v>151.10613432</v>
      </c>
      <c r="Q70" s="43">
        <v>180.37046345999997</v>
      </c>
      <c r="R70" s="43">
        <v>297.91220793405193</v>
      </c>
    </row>
    <row r="71" spans="1:18" ht="11.25">
      <c r="A71" s="36" t="s">
        <v>140</v>
      </c>
      <c r="B71" s="40" t="s">
        <v>218</v>
      </c>
      <c r="C71" s="31" t="s">
        <v>31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</row>
    <row r="72" spans="1:18" ht="11.25">
      <c r="A72" s="36" t="s">
        <v>141</v>
      </c>
      <c r="B72" s="40" t="s">
        <v>219</v>
      </c>
      <c r="C72" s="31" t="s">
        <v>32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</row>
    <row r="73" spans="1:18" ht="11.25">
      <c r="A73" s="36" t="s">
        <v>142</v>
      </c>
      <c r="B73" s="40" t="s">
        <v>220</v>
      </c>
      <c r="C73" s="30" t="s">
        <v>83</v>
      </c>
      <c r="D73" s="43">
        <f aca="true" t="shared" si="22" ref="D73:R73">SUM(D74,D75,D76,D77)</f>
        <v>36660.658163980705</v>
      </c>
      <c r="E73" s="43">
        <f t="shared" si="22"/>
        <v>39041.48134065784</v>
      </c>
      <c r="F73" s="43">
        <f t="shared" si="22"/>
        <v>43351.64335373328</v>
      </c>
      <c r="G73" s="43">
        <f t="shared" si="22"/>
        <v>42044.996591772375</v>
      </c>
      <c r="H73" s="43">
        <f t="shared" si="22"/>
        <v>40262.577101590636</v>
      </c>
      <c r="I73" s="43">
        <f t="shared" si="22"/>
        <v>46744.68756164552</v>
      </c>
      <c r="J73" s="43">
        <f t="shared" si="22"/>
        <v>43614.97880575293</v>
      </c>
      <c r="K73" s="43">
        <f t="shared" si="22"/>
        <v>40557.05155683303</v>
      </c>
      <c r="L73" s="43">
        <f t="shared" si="22"/>
        <v>42212.77800988419</v>
      </c>
      <c r="M73" s="43">
        <f t="shared" si="22"/>
        <v>51055.26657360835</v>
      </c>
      <c r="N73" s="43">
        <f t="shared" si="22"/>
        <v>56085.05180656312</v>
      </c>
      <c r="O73" s="43">
        <f t="shared" si="22"/>
        <v>53298.7557499734</v>
      </c>
      <c r="P73" s="43">
        <f t="shared" si="22"/>
        <v>51562.47378100694</v>
      </c>
      <c r="Q73" s="43">
        <f t="shared" si="22"/>
        <v>47628.37988459116</v>
      </c>
      <c r="R73" s="43">
        <f t="shared" si="22"/>
        <v>47846.68773240425</v>
      </c>
    </row>
    <row r="74" spans="1:18" ht="11.25">
      <c r="A74" s="36" t="s">
        <v>143</v>
      </c>
      <c r="B74" s="40" t="s">
        <v>221</v>
      </c>
      <c r="C74" s="31" t="s">
        <v>30</v>
      </c>
      <c r="D74" s="43">
        <v>0</v>
      </c>
      <c r="E74" s="43">
        <v>1520</v>
      </c>
      <c r="F74" s="43">
        <v>4290</v>
      </c>
      <c r="G74" s="43">
        <v>2910</v>
      </c>
      <c r="H74" s="43">
        <v>0</v>
      </c>
      <c r="I74" s="43">
        <v>5000</v>
      </c>
      <c r="J74" s="43">
        <v>3000</v>
      </c>
      <c r="K74" s="43">
        <v>1000</v>
      </c>
      <c r="L74" s="43">
        <v>4200</v>
      </c>
      <c r="M74" s="43">
        <v>11619.678765572786</v>
      </c>
      <c r="N74" s="43">
        <v>16486.659228957484</v>
      </c>
      <c r="O74" s="43">
        <v>15587.4825511432</v>
      </c>
      <c r="P74" s="43">
        <v>13991.921220660091</v>
      </c>
      <c r="Q74" s="43">
        <v>10079.19366450684</v>
      </c>
      <c r="R74" s="43">
        <v>10173.087822813877</v>
      </c>
    </row>
    <row r="75" spans="1:18" ht="11.25">
      <c r="A75" s="36" t="s">
        <v>144</v>
      </c>
      <c r="B75" s="40" t="s">
        <v>222</v>
      </c>
      <c r="C75" s="31" t="s">
        <v>86</v>
      </c>
      <c r="D75" s="43">
        <v>1521.7864591899997</v>
      </c>
      <c r="E75" s="43">
        <v>1453.8314374200004</v>
      </c>
      <c r="F75" s="43">
        <v>1579.4823288599996</v>
      </c>
      <c r="G75" s="43">
        <v>1167.4279705500003</v>
      </c>
      <c r="H75" s="43">
        <v>1199.8351977800003</v>
      </c>
      <c r="I75" s="43">
        <v>2076.6424012499997</v>
      </c>
      <c r="J75" s="43">
        <v>1209.4591635699999</v>
      </c>
      <c r="K75" s="43">
        <v>1572.57878573</v>
      </c>
      <c r="L75" s="43">
        <v>1307.6363641500002</v>
      </c>
      <c r="M75" s="43">
        <v>2307.03077896</v>
      </c>
      <c r="N75" s="43">
        <v>1939.8791143100002</v>
      </c>
      <c r="O75" s="43">
        <v>1786.0720562499998</v>
      </c>
      <c r="P75" s="43">
        <v>1760.5199148000002</v>
      </c>
      <c r="Q75" s="43">
        <v>1783.9841203500005</v>
      </c>
      <c r="R75" s="43">
        <v>1756.8471180225981</v>
      </c>
    </row>
    <row r="76" spans="1:18" ht="11.25">
      <c r="A76" s="36" t="s">
        <v>145</v>
      </c>
      <c r="B76" s="40" t="s">
        <v>223</v>
      </c>
      <c r="C76" s="31" t="s">
        <v>31</v>
      </c>
      <c r="D76" s="43">
        <v>23306.724276010707</v>
      </c>
      <c r="E76" s="43">
        <v>24053.747858037837</v>
      </c>
      <c r="F76" s="43">
        <v>24199.514936383286</v>
      </c>
      <c r="G76" s="43">
        <v>25801.09939342238</v>
      </c>
      <c r="H76" s="43">
        <v>26915.359316370632</v>
      </c>
      <c r="I76" s="43">
        <v>28260.986896275528</v>
      </c>
      <c r="J76" s="43">
        <v>28728.344910392938</v>
      </c>
      <c r="K76" s="43">
        <v>29690.40783588303</v>
      </c>
      <c r="L76" s="43">
        <v>29277.70427067419</v>
      </c>
      <c r="M76" s="43">
        <v>29389.896402605562</v>
      </c>
      <c r="N76" s="43">
        <v>29617.703113555635</v>
      </c>
      <c r="O76" s="43">
        <v>28144.837365490203</v>
      </c>
      <c r="P76" s="43">
        <v>28107.67585507845</v>
      </c>
      <c r="Q76" s="43">
        <v>28412.30848314672</v>
      </c>
      <c r="R76" s="43">
        <v>28563.85917498017</v>
      </c>
    </row>
    <row r="77" spans="1:18" ht="11.25">
      <c r="A77" s="36" t="s">
        <v>146</v>
      </c>
      <c r="B77" s="40" t="s">
        <v>224</v>
      </c>
      <c r="C77" s="31" t="s">
        <v>32</v>
      </c>
      <c r="D77" s="43">
        <v>11832.14742878</v>
      </c>
      <c r="E77" s="43">
        <v>12013.9020452</v>
      </c>
      <c r="F77" s="43">
        <v>13282.646088489995</v>
      </c>
      <c r="G77" s="43">
        <v>12166.469227799997</v>
      </c>
      <c r="H77" s="43">
        <v>12147.38258744</v>
      </c>
      <c r="I77" s="43">
        <v>11407.058264119998</v>
      </c>
      <c r="J77" s="43">
        <v>10677.174731789995</v>
      </c>
      <c r="K77" s="43">
        <v>8294.064935219996</v>
      </c>
      <c r="L77" s="43">
        <v>7427.43737506</v>
      </c>
      <c r="M77" s="43">
        <v>7738.66062647</v>
      </c>
      <c r="N77" s="43">
        <v>8040.810349740001</v>
      </c>
      <c r="O77" s="43">
        <v>7780.36377709</v>
      </c>
      <c r="P77" s="43">
        <v>7702.356790468397</v>
      </c>
      <c r="Q77" s="43">
        <v>7352.8936165876</v>
      </c>
      <c r="R77" s="43">
        <v>7352.8936165876</v>
      </c>
    </row>
    <row r="78" spans="1:18" ht="11.25">
      <c r="A78" s="36" t="s">
        <v>147</v>
      </c>
      <c r="B78" s="40" t="s">
        <v>225</v>
      </c>
      <c r="C78" s="30" t="s">
        <v>148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</row>
    <row r="79" spans="1:18" ht="11.25">
      <c r="A79" s="36" t="s">
        <v>149</v>
      </c>
      <c r="B79" s="40" t="s">
        <v>226</v>
      </c>
      <c r="C79" s="30" t="s">
        <v>92</v>
      </c>
      <c r="D79" s="43">
        <f aca="true" t="shared" si="23" ref="D79:R79">SUM(D80,D82,D81,D83)</f>
        <v>7292.49295517</v>
      </c>
      <c r="E79" s="43">
        <f t="shared" si="23"/>
        <v>8816.493169449997</v>
      </c>
      <c r="F79" s="43">
        <f t="shared" si="23"/>
        <v>11274.09643008</v>
      </c>
      <c r="G79" s="43">
        <f t="shared" si="23"/>
        <v>10464.767473960008</v>
      </c>
      <c r="H79" s="43">
        <f t="shared" si="23"/>
        <v>13238.267991159999</v>
      </c>
      <c r="I79" s="43">
        <f t="shared" si="23"/>
        <v>18246.363487110004</v>
      </c>
      <c r="J79" s="43">
        <f t="shared" si="23"/>
        <v>18055.326147930016</v>
      </c>
      <c r="K79" s="43">
        <f t="shared" si="23"/>
        <v>18908.153315019998</v>
      </c>
      <c r="L79" s="43">
        <f t="shared" si="23"/>
        <v>17410.417968979997</v>
      </c>
      <c r="M79" s="43">
        <f t="shared" si="23"/>
        <v>18630.46789346001</v>
      </c>
      <c r="N79" s="43">
        <f t="shared" si="23"/>
        <v>17464.08389497</v>
      </c>
      <c r="O79" s="43">
        <f t="shared" si="23"/>
        <v>16064.959801</v>
      </c>
      <c r="P79" s="43">
        <f t="shared" si="23"/>
        <v>15243.660857172603</v>
      </c>
      <c r="Q79" s="43">
        <f t="shared" si="23"/>
        <v>15441.568482071503</v>
      </c>
      <c r="R79" s="43">
        <f t="shared" si="23"/>
        <v>15455.372040441505</v>
      </c>
    </row>
    <row r="80" spans="1:18" ht="11.25">
      <c r="A80" s="36" t="s">
        <v>150</v>
      </c>
      <c r="B80" s="40" t="s">
        <v>227</v>
      </c>
      <c r="C80" s="31" t="s">
        <v>30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</row>
    <row r="81" spans="1:18" ht="11.25">
      <c r="A81" s="36" t="s">
        <v>151</v>
      </c>
      <c r="B81" s="40" t="s">
        <v>228</v>
      </c>
      <c r="C81" s="31" t="s">
        <v>62</v>
      </c>
      <c r="D81" s="43">
        <v>18.985459489999997</v>
      </c>
      <c r="E81" s="43">
        <v>5.78704557</v>
      </c>
      <c r="F81" s="43">
        <v>13.51729086</v>
      </c>
      <c r="G81" s="43">
        <v>11.9882705</v>
      </c>
      <c r="H81" s="43">
        <v>12.0284581</v>
      </c>
      <c r="I81" s="43">
        <v>16.977313780000003</v>
      </c>
      <c r="J81" s="43">
        <v>27.530257099999996</v>
      </c>
      <c r="K81" s="43">
        <v>34.04297527000001</v>
      </c>
      <c r="L81" s="43">
        <v>73.03756043</v>
      </c>
      <c r="M81" s="43">
        <v>120.59242004000001</v>
      </c>
      <c r="N81" s="43">
        <v>124.5784388</v>
      </c>
      <c r="O81" s="43">
        <v>32.20679634</v>
      </c>
      <c r="P81" s="43">
        <v>32.43651767</v>
      </c>
      <c r="Q81" s="43">
        <v>24.19644163</v>
      </c>
      <c r="R81" s="43">
        <v>27</v>
      </c>
    </row>
    <row r="82" spans="1:18" ht="11.25">
      <c r="A82" s="36" t="s">
        <v>152</v>
      </c>
      <c r="B82" s="40" t="s">
        <v>229</v>
      </c>
      <c r="C82" s="31" t="s">
        <v>31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t="11.25">
      <c r="A83" s="36" t="s">
        <v>153</v>
      </c>
      <c r="B83" s="40" t="s">
        <v>230</v>
      </c>
      <c r="C83" s="31" t="s">
        <v>32</v>
      </c>
      <c r="D83" s="43">
        <v>7273.50749568</v>
      </c>
      <c r="E83" s="43">
        <v>8810.706123879998</v>
      </c>
      <c r="F83" s="43">
        <v>11260.57913922</v>
      </c>
      <c r="G83" s="43">
        <v>10452.779203460008</v>
      </c>
      <c r="H83" s="43">
        <v>13226.23953306</v>
      </c>
      <c r="I83" s="43">
        <v>18229.386173330004</v>
      </c>
      <c r="J83" s="43">
        <v>18027.795890830017</v>
      </c>
      <c r="K83" s="43">
        <v>18874.110339749997</v>
      </c>
      <c r="L83" s="43">
        <v>17337.380408549998</v>
      </c>
      <c r="M83" s="43">
        <v>18509.87547342001</v>
      </c>
      <c r="N83" s="43">
        <v>17339.50545617</v>
      </c>
      <c r="O83" s="43">
        <v>16032.75300466</v>
      </c>
      <c r="P83" s="43">
        <v>15211.224339502603</v>
      </c>
      <c r="Q83" s="43">
        <v>15417.372040441503</v>
      </c>
      <c r="R83" s="43">
        <v>15428.372040441505</v>
      </c>
    </row>
    <row r="84" spans="1:18" ht="11.25">
      <c r="A84" s="36" t="s">
        <v>154</v>
      </c>
      <c r="B84" s="40" t="s">
        <v>231</v>
      </c>
      <c r="C84" s="30" t="s">
        <v>155</v>
      </c>
      <c r="D84" s="43">
        <f aca="true" t="shared" si="24" ref="D84:R84">SUM(D85,D87,D86,D88,D89)</f>
        <v>731.270532379917</v>
      </c>
      <c r="E84" s="43">
        <f t="shared" si="24"/>
        <v>1193.1606584997596</v>
      </c>
      <c r="F84" s="43">
        <f t="shared" si="24"/>
        <v>1086.1259142198965</v>
      </c>
      <c r="G84" s="43">
        <f t="shared" si="24"/>
        <v>3274.5413411440886</v>
      </c>
      <c r="H84" s="43">
        <f t="shared" si="24"/>
        <v>3121.1013615604993</v>
      </c>
      <c r="I84" s="43">
        <f t="shared" si="24"/>
        <v>3210.5682993751884</v>
      </c>
      <c r="J84" s="43">
        <f t="shared" si="24"/>
        <v>3062.8485451851184</v>
      </c>
      <c r="K84" s="43">
        <f t="shared" si="24"/>
        <v>2893.6899366506095</v>
      </c>
      <c r="L84" s="43">
        <f t="shared" si="24"/>
        <v>2692.0092683381195</v>
      </c>
      <c r="M84" s="43">
        <f t="shared" si="24"/>
        <v>2634.350341253832</v>
      </c>
      <c r="N84" s="43">
        <f t="shared" si="24"/>
        <v>2713.8139570856592</v>
      </c>
      <c r="O84" s="43">
        <f t="shared" si="24"/>
        <v>2605.8957207418816</v>
      </c>
      <c r="P84" s="43">
        <f t="shared" si="24"/>
        <v>2851.393995493917</v>
      </c>
      <c r="Q84" s="43">
        <f t="shared" si="24"/>
        <v>2516.481973184353</v>
      </c>
      <c r="R84" s="43">
        <f t="shared" si="24"/>
        <v>2609.7333008161954</v>
      </c>
    </row>
    <row r="85" spans="1:18" ht="11.25">
      <c r="A85" s="36" t="s">
        <v>156</v>
      </c>
      <c r="B85" s="40" t="s">
        <v>232</v>
      </c>
      <c r="C85" s="31" t="s">
        <v>30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ht="11.25">
      <c r="A86" s="36" t="s">
        <v>157</v>
      </c>
      <c r="B86" s="40" t="s">
        <v>233</v>
      </c>
      <c r="C86" s="31" t="s">
        <v>62</v>
      </c>
      <c r="D86" s="43">
        <v>614.79278161</v>
      </c>
      <c r="E86" s="43">
        <v>1061.63981699</v>
      </c>
      <c r="F86" s="43">
        <v>938.4069008600001</v>
      </c>
      <c r="G86" s="43">
        <v>359.35473983</v>
      </c>
      <c r="H86" s="43">
        <v>309.91020674</v>
      </c>
      <c r="I86" s="43">
        <v>363.29031423000004</v>
      </c>
      <c r="J86" s="43">
        <v>151.46104494</v>
      </c>
      <c r="K86" s="43">
        <v>44.927240299999994</v>
      </c>
      <c r="L86" s="43">
        <v>43.59085133999999</v>
      </c>
      <c r="M86" s="43">
        <v>95.25394084999999</v>
      </c>
      <c r="N86" s="43">
        <v>187.68314576999998</v>
      </c>
      <c r="O86" s="43">
        <v>84.2706665</v>
      </c>
      <c r="P86" s="43">
        <v>254.16674448999999</v>
      </c>
      <c r="Q86" s="43">
        <v>142.70860064</v>
      </c>
      <c r="R86" s="43">
        <v>214.83317947184227</v>
      </c>
    </row>
    <row r="87" spans="1:18" ht="11.25">
      <c r="A87" s="36" t="s">
        <v>158</v>
      </c>
      <c r="B87" s="40" t="s">
        <v>234</v>
      </c>
      <c r="C87" s="31" t="s">
        <v>31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s="48" customFormat="1" ht="11.25">
      <c r="A88" s="45" t="s">
        <v>159</v>
      </c>
      <c r="B88" s="46" t="s">
        <v>235</v>
      </c>
      <c r="C88" s="32" t="s">
        <v>32</v>
      </c>
      <c r="D88" s="47">
        <v>116.47775076991698</v>
      </c>
      <c r="E88" s="47">
        <v>131.52084150975955</v>
      </c>
      <c r="F88" s="47">
        <v>147.71901335989628</v>
      </c>
      <c r="G88" s="47">
        <v>269.87887283</v>
      </c>
      <c r="H88" s="47">
        <v>212.32807150000002</v>
      </c>
      <c r="I88" s="47">
        <v>256.7931831801898</v>
      </c>
      <c r="J88" s="47">
        <v>310.120658870061</v>
      </c>
      <c r="K88" s="47">
        <v>250.29980753015968</v>
      </c>
      <c r="L88" s="47">
        <v>203.63586274011965</v>
      </c>
      <c r="M88" s="47">
        <v>200.75767488983215</v>
      </c>
      <c r="N88" s="47">
        <v>148.82905463965943</v>
      </c>
      <c r="O88" s="47">
        <v>161.16396672988128</v>
      </c>
      <c r="P88" s="47">
        <v>241.87911214591693</v>
      </c>
      <c r="Q88" s="47">
        <v>105.29715734435341</v>
      </c>
      <c r="R88" s="47">
        <v>105.29715734435341</v>
      </c>
    </row>
    <row r="89" spans="1:18" ht="11.25">
      <c r="A89" s="45" t="s">
        <v>160</v>
      </c>
      <c r="B89" s="46" t="s">
        <v>161</v>
      </c>
      <c r="C89" s="32" t="s">
        <v>162</v>
      </c>
      <c r="D89" s="47">
        <v>0</v>
      </c>
      <c r="E89" s="47">
        <v>0</v>
      </c>
      <c r="F89" s="47">
        <v>0</v>
      </c>
      <c r="G89" s="47">
        <v>2645.3077284840883</v>
      </c>
      <c r="H89" s="47">
        <v>2598.8630833204993</v>
      </c>
      <c r="I89" s="47">
        <v>2590.4848019649985</v>
      </c>
      <c r="J89" s="47">
        <v>2601.2668413750575</v>
      </c>
      <c r="K89" s="47">
        <v>2598.4628888204497</v>
      </c>
      <c r="L89" s="47">
        <v>2444.782554258</v>
      </c>
      <c r="M89" s="47">
        <v>2338.338725514</v>
      </c>
      <c r="N89" s="47">
        <v>2377.301756676</v>
      </c>
      <c r="O89" s="47">
        <v>2360.461087512</v>
      </c>
      <c r="P89" s="47">
        <v>2355.348138858</v>
      </c>
      <c r="Q89" s="47">
        <v>2268.4762152</v>
      </c>
      <c r="R89" s="47">
        <v>2289.6029639999997</v>
      </c>
    </row>
    <row r="90" spans="1:18" ht="11.25">
      <c r="A90" s="49"/>
      <c r="B90" s="50"/>
      <c r="C90" s="3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4:17" ht="11.2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2"/>
      <c r="O91" s="52"/>
      <c r="P91" s="53"/>
      <c r="Q91" s="53"/>
    </row>
    <row r="92" spans="1:17" ht="11.25">
      <c r="A92" s="85" t="s">
        <v>164</v>
      </c>
      <c r="B92" s="86"/>
      <c r="D92" s="34"/>
      <c r="E92" s="34"/>
      <c r="F92" s="34"/>
      <c r="G92" s="34"/>
      <c r="H92" s="34"/>
      <c r="I92" s="34"/>
      <c r="J92" s="34"/>
      <c r="K92" s="34"/>
      <c r="L92" s="34"/>
      <c r="M92" s="34"/>
      <c r="P92" s="34"/>
      <c r="Q92" s="34"/>
    </row>
    <row r="93" spans="4:17" ht="11.25">
      <c r="D93" s="34"/>
      <c r="E93" s="34"/>
      <c r="F93" s="34"/>
      <c r="G93" s="34"/>
      <c r="H93" s="34"/>
      <c r="I93" s="34"/>
      <c r="J93" s="34"/>
      <c r="K93" s="34"/>
      <c r="L93" s="34"/>
      <c r="M93" s="34"/>
      <c r="P93" s="34"/>
      <c r="Q93" s="34"/>
    </row>
    <row r="94" ht="11.25">
      <c r="A94" s="1" t="s">
        <v>189</v>
      </c>
    </row>
  </sheetData>
  <sheetProtection/>
  <mergeCells count="14">
    <mergeCell ref="I3:I4"/>
    <mergeCell ref="A92:B92"/>
    <mergeCell ref="B3:B4"/>
    <mergeCell ref="C3:C4"/>
    <mergeCell ref="A3:A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r:id="rId1"/>
  <ignoredErrors>
    <ignoredError sqref="D6:R8 D11:R12" unlockedFormula="1"/>
    <ignoredError sqref="D15:R15 D55:R56 D51:R52 D68:R68 D59:R59 D47:R47 D20:R20 D64:R64 D43:R43 D22:R22 D73:R73 D38:R38 D27:R27 D79:R79 D33:R33" formula="1" unlockedFormula="1"/>
    <ignoredError sqref="D90 E90 F90 G90 H90 I90 J90 K90 L90 M90:R9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1" sqref="A1:A2"/>
    </sheetView>
  </sheetViews>
  <sheetFormatPr defaultColWidth="11.421875" defaultRowHeight="15"/>
  <cols>
    <col min="1" max="1" width="3.00390625" style="1" customWidth="1"/>
    <col min="2" max="2" width="25.140625" style="1" customWidth="1"/>
    <col min="3" max="17" width="8.7109375" style="1" customWidth="1"/>
    <col min="18" max="16384" width="11.421875" style="1" customWidth="1"/>
  </cols>
  <sheetData>
    <row r="1" ht="12">
      <c r="A1" s="66" t="s">
        <v>183</v>
      </c>
    </row>
    <row r="2" spans="1:3" ht="12">
      <c r="A2" s="66" t="s">
        <v>34</v>
      </c>
      <c r="C2" s="3"/>
    </row>
    <row r="3" spans="1:17" ht="11.25">
      <c r="A3" s="4"/>
      <c r="B3" s="92"/>
      <c r="C3" s="90">
        <v>2006</v>
      </c>
      <c r="D3" s="90">
        <v>2007</v>
      </c>
      <c r="E3" s="90">
        <v>2008</v>
      </c>
      <c r="F3" s="90">
        <v>2009</v>
      </c>
      <c r="G3" s="90">
        <v>2010</v>
      </c>
      <c r="H3" s="90">
        <v>2011</v>
      </c>
      <c r="I3" s="90">
        <v>2012</v>
      </c>
      <c r="J3" s="90">
        <v>2013</v>
      </c>
      <c r="K3" s="90">
        <v>2014</v>
      </c>
      <c r="L3" s="90" t="s">
        <v>173</v>
      </c>
      <c r="M3" s="7" t="s">
        <v>12</v>
      </c>
      <c r="N3" s="7"/>
      <c r="O3" s="7"/>
      <c r="P3" s="68"/>
      <c r="Q3" s="7" t="s">
        <v>13</v>
      </c>
    </row>
    <row r="4" spans="1:17" ht="11.25">
      <c r="A4" s="2"/>
      <c r="B4" s="93"/>
      <c r="C4" s="91"/>
      <c r="D4" s="91"/>
      <c r="E4" s="91"/>
      <c r="F4" s="91"/>
      <c r="G4" s="91"/>
      <c r="H4" s="91"/>
      <c r="I4" s="91"/>
      <c r="J4" s="91"/>
      <c r="K4" s="91"/>
      <c r="L4" s="91"/>
      <c r="M4" s="6" t="s">
        <v>14</v>
      </c>
      <c r="N4" s="9" t="s">
        <v>15</v>
      </c>
      <c r="O4" s="10" t="s">
        <v>16</v>
      </c>
      <c r="P4" s="58" t="s">
        <v>17</v>
      </c>
      <c r="Q4" s="6" t="s">
        <v>14</v>
      </c>
    </row>
    <row r="5" spans="2:17" ht="11.25">
      <c r="B5" s="3"/>
      <c r="C5" s="59"/>
      <c r="D5" s="59"/>
      <c r="E5" s="59"/>
      <c r="F5" s="59"/>
      <c r="G5" s="59"/>
      <c r="H5" s="59"/>
      <c r="I5" s="59"/>
      <c r="J5" s="70"/>
      <c r="K5" s="70"/>
      <c r="L5" s="70"/>
      <c r="M5" s="70"/>
      <c r="N5" s="70"/>
      <c r="O5" s="70"/>
      <c r="P5" s="70"/>
      <c r="Q5" s="70"/>
    </row>
    <row r="6" spans="1:17" ht="11.25">
      <c r="A6" s="94" t="s">
        <v>174</v>
      </c>
      <c r="B6" s="60" t="s">
        <v>175</v>
      </c>
      <c r="C6" s="61">
        <v>22248.629979631078</v>
      </c>
      <c r="D6" s="61">
        <v>6456.570688536274</v>
      </c>
      <c r="E6" s="61">
        <v>20698.542625969014</v>
      </c>
      <c r="F6" s="61">
        <v>53122.54294420467</v>
      </c>
      <c r="G6" s="61">
        <v>42545.99301913701</v>
      </c>
      <c r="H6" s="61">
        <v>38024.3529683759</v>
      </c>
      <c r="I6" s="61">
        <v>47766.73405995127</v>
      </c>
      <c r="J6" s="61">
        <v>57879.85218402959</v>
      </c>
      <c r="K6" s="61">
        <v>61196.09887219974</v>
      </c>
      <c r="L6" s="61">
        <v>54837.36438075238</v>
      </c>
      <c r="M6" s="61">
        <v>56487.39416254326</v>
      </c>
      <c r="N6" s="61">
        <v>53113.11700027966</v>
      </c>
      <c r="O6" s="61">
        <v>41629.07274019241</v>
      </c>
      <c r="P6" s="61">
        <v>37661.80130173225</v>
      </c>
      <c r="Q6" s="61">
        <v>44155.24087661691</v>
      </c>
    </row>
    <row r="7" spans="1:17" ht="11.25">
      <c r="A7" s="95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1.25">
      <c r="A8" s="95"/>
      <c r="B8" s="64" t="s">
        <v>176</v>
      </c>
      <c r="C8" s="65">
        <v>7480.4308879675555</v>
      </c>
      <c r="D8" s="65">
        <v>5899.446879667215</v>
      </c>
      <c r="E8" s="65">
        <v>6553.954182718127</v>
      </c>
      <c r="F8" s="65">
        <v>6712.78261735372</v>
      </c>
      <c r="G8" s="65">
        <v>-3802.103287424842</v>
      </c>
      <c r="H8" s="65">
        <v>-5252.202975222528</v>
      </c>
      <c r="I8" s="65">
        <v>-2788.1356137781913</v>
      </c>
      <c r="J8" s="65">
        <v>-16164.896491253256</v>
      </c>
      <c r="K8" s="65">
        <v>-9320.672304623195</v>
      </c>
      <c r="L8" s="65">
        <v>-18524.949221952917</v>
      </c>
      <c r="M8" s="65">
        <v>-4871.982249608925</v>
      </c>
      <c r="N8" s="65">
        <v>-3262.4557218603777</v>
      </c>
      <c r="O8" s="65">
        <v>-4766.704680330382</v>
      </c>
      <c r="P8" s="65">
        <v>-3064.6956472969378</v>
      </c>
      <c r="Q8" s="65">
        <v>-6555.984326820169</v>
      </c>
    </row>
    <row r="9" spans="1:17" ht="11.25">
      <c r="A9" s="95"/>
      <c r="B9" s="64" t="s">
        <v>177</v>
      </c>
      <c r="C9" s="65">
        <v>-6282.775106562614</v>
      </c>
      <c r="D9" s="65">
        <v>5415.601674582067</v>
      </c>
      <c r="E9" s="65">
        <v>17618.772351024854</v>
      </c>
      <c r="F9" s="65">
        <v>-10674.806361469542</v>
      </c>
      <c r="G9" s="65">
        <v>-5326.9416149189965</v>
      </c>
      <c r="H9" s="65">
        <v>7712.567338440326</v>
      </c>
      <c r="I9" s="65">
        <v>2333.3194219648203</v>
      </c>
      <c r="J9" s="65">
        <v>1349.8561734447667</v>
      </c>
      <c r="K9" s="65">
        <v>-5971.626691719248</v>
      </c>
      <c r="L9" s="65">
        <v>-1737.0300801950348</v>
      </c>
      <c r="M9" s="65">
        <v>-3624.9757517877238</v>
      </c>
      <c r="N9" s="65">
        <v>-4882.6484004256</v>
      </c>
      <c r="O9" s="65">
        <v>-1167.161510448928</v>
      </c>
      <c r="P9" s="65">
        <v>4807.387762067531</v>
      </c>
      <c r="Q9" s="65">
        <v>-4382.852363297297</v>
      </c>
    </row>
    <row r="10" spans="1:17" ht="11.25">
      <c r="A10" s="95"/>
      <c r="B10" s="64" t="s">
        <v>178</v>
      </c>
      <c r="C10" s="65">
        <v>-16989.715072499766</v>
      </c>
      <c r="D10" s="65">
        <v>2926.923383183479</v>
      </c>
      <c r="E10" s="65">
        <v>8251.273784492638</v>
      </c>
      <c r="F10" s="65">
        <v>-6614.526180951836</v>
      </c>
      <c r="G10" s="65">
        <v>4607.404851582789</v>
      </c>
      <c r="H10" s="65">
        <v>7282.016728357545</v>
      </c>
      <c r="I10" s="65">
        <v>6521.490586020065</v>
      </c>
      <c r="J10" s="65">
        <v>18131.287005978702</v>
      </c>
      <c r="K10" s="65">
        <v>13982.46450489502</v>
      </c>
      <c r="L10" s="65">
        <v>21912.009083938945</v>
      </c>
      <c r="M10" s="65">
        <v>5122.680839132966</v>
      </c>
      <c r="N10" s="65">
        <v>-3338.9401378012535</v>
      </c>
      <c r="O10" s="65">
        <v>1966.5947523192099</v>
      </c>
      <c r="P10" s="65">
        <v>4750.747460113994</v>
      </c>
      <c r="Q10" s="65">
        <v>-1621.1414411263727</v>
      </c>
    </row>
    <row r="11" spans="1:17" ht="11.25">
      <c r="A11" s="95"/>
      <c r="B11" s="64" t="s">
        <v>179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4046.44372987158</v>
      </c>
      <c r="J11" s="65">
        <v>0</v>
      </c>
      <c r="K11" s="65">
        <v>-5048.9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ht="11.25">
      <c r="A12" s="95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1.25">
      <c r="A13" s="96"/>
      <c r="B13" s="60" t="s">
        <v>180</v>
      </c>
      <c r="C13" s="61">
        <v>6456.570688536274</v>
      </c>
      <c r="D13" s="61">
        <v>20698.542625969014</v>
      </c>
      <c r="E13" s="61">
        <v>53122.54294420467</v>
      </c>
      <c r="F13" s="61">
        <v>42545.99301913701</v>
      </c>
      <c r="G13" s="61">
        <v>38024.3529683759</v>
      </c>
      <c r="H13" s="61">
        <v>47766.73405995127</v>
      </c>
      <c r="I13" s="61">
        <v>57879.85218402959</v>
      </c>
      <c r="J13" s="61">
        <v>61196.09887219974</v>
      </c>
      <c r="K13" s="61">
        <v>54837.36438075238</v>
      </c>
      <c r="L13" s="61">
        <v>56487.39416254326</v>
      </c>
      <c r="M13" s="61">
        <v>53113.11700027966</v>
      </c>
      <c r="N13" s="61">
        <v>41629.07274019241</v>
      </c>
      <c r="O13" s="61">
        <v>37661.80130173225</v>
      </c>
      <c r="P13" s="61">
        <v>44155.24087661691</v>
      </c>
      <c r="Q13" s="61">
        <v>31595.26274537301</v>
      </c>
    </row>
    <row r="14" spans="2:17" ht="11.2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1.25">
      <c r="A15" s="94" t="s">
        <v>181</v>
      </c>
      <c r="B15" s="60" t="s">
        <v>175</v>
      </c>
      <c r="C15" s="61">
        <v>161475.19943215858</v>
      </c>
      <c r="D15" s="61">
        <v>177511.94339575066</v>
      </c>
      <c r="E15" s="61">
        <v>206092.119349124</v>
      </c>
      <c r="F15" s="61">
        <v>210709.7273040885</v>
      </c>
      <c r="G15" s="61">
        <v>223778.49170772248</v>
      </c>
      <c r="H15" s="61">
        <v>238405.05067584774</v>
      </c>
      <c r="I15" s="61">
        <v>254522.01758530855</v>
      </c>
      <c r="J15" s="61">
        <v>263987.8652637145</v>
      </c>
      <c r="K15" s="61">
        <v>261634.0821276377</v>
      </c>
      <c r="L15" s="61">
        <v>268008.9761931377</v>
      </c>
      <c r="M15" s="61">
        <v>271766.27142128244</v>
      </c>
      <c r="N15" s="61">
        <v>276904.29889105685</v>
      </c>
      <c r="O15" s="61">
        <v>281129.0544838787</v>
      </c>
      <c r="P15" s="61">
        <v>283245.4908540774</v>
      </c>
      <c r="Q15" s="61">
        <v>290635.83169235464</v>
      </c>
    </row>
    <row r="16" spans="1:17" ht="11.25">
      <c r="A16" s="95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1.25">
      <c r="A17" s="95"/>
      <c r="B17" s="64" t="s">
        <v>176</v>
      </c>
      <c r="C17" s="65">
        <v>10470.112851462702</v>
      </c>
      <c r="D17" s="65">
        <v>26324.175201222704</v>
      </c>
      <c r="E17" s="65">
        <v>15804.393479248065</v>
      </c>
      <c r="F17" s="65">
        <v>8882.611389540903</v>
      </c>
      <c r="G17" s="65">
        <v>13252.730797407296</v>
      </c>
      <c r="H17" s="65">
        <v>14001.915316679966</v>
      </c>
      <c r="I17" s="65">
        <v>7737.111899083946</v>
      </c>
      <c r="J17" s="65">
        <v>-6544.577066977206</v>
      </c>
      <c r="K17" s="65">
        <v>4512.4450732841005</v>
      </c>
      <c r="L17" s="65">
        <v>4848.498391473569</v>
      </c>
      <c r="M17" s="65">
        <v>5506.833236295487</v>
      </c>
      <c r="N17" s="65">
        <v>5612.456855642139</v>
      </c>
      <c r="O17" s="65">
        <v>1329.527127308711</v>
      </c>
      <c r="P17" s="65">
        <v>6017.148456835137</v>
      </c>
      <c r="Q17" s="65">
        <v>12516.868010428789</v>
      </c>
    </row>
    <row r="18" spans="1:17" ht="11.25">
      <c r="A18" s="95"/>
      <c r="B18" s="64" t="s">
        <v>177</v>
      </c>
      <c r="C18" s="65">
        <v>2937.6124466409947</v>
      </c>
      <c r="D18" s="65">
        <v>1352.9088190772488</v>
      </c>
      <c r="E18" s="65">
        <v>-7450.939102152586</v>
      </c>
      <c r="F18" s="65">
        <v>3111.322307224</v>
      </c>
      <c r="G18" s="65">
        <v>2231.7648790527646</v>
      </c>
      <c r="H18" s="65">
        <v>161.03035702422108</v>
      </c>
      <c r="I18" s="65">
        <v>1011.3202108429036</v>
      </c>
      <c r="J18" s="65">
        <v>6155.209340795545</v>
      </c>
      <c r="K18" s="65">
        <v>2108.3188015251385</v>
      </c>
      <c r="L18" s="65">
        <v>-360.28225621099523</v>
      </c>
      <c r="M18" s="65">
        <v>470.9089257939637</v>
      </c>
      <c r="N18" s="65">
        <v>745.8149601454575</v>
      </c>
      <c r="O18" s="65">
        <v>665.0943930565402</v>
      </c>
      <c r="P18" s="65">
        <v>2000.1843541677088</v>
      </c>
      <c r="Q18" s="65">
        <v>1060.0406976960498</v>
      </c>
    </row>
    <row r="19" spans="1:17" ht="11.25">
      <c r="A19" s="95"/>
      <c r="B19" s="64" t="s">
        <v>178</v>
      </c>
      <c r="C19" s="65">
        <v>2629.0186654883432</v>
      </c>
      <c r="D19" s="65">
        <v>903.0919330734436</v>
      </c>
      <c r="E19" s="65">
        <v>-3735.846422131016</v>
      </c>
      <c r="F19" s="65">
        <v>1074.8307068690715</v>
      </c>
      <c r="G19" s="65">
        <v>-857.9367083347689</v>
      </c>
      <c r="H19" s="65">
        <v>1954.021235756622</v>
      </c>
      <c r="I19" s="65">
        <v>717.4155684790854</v>
      </c>
      <c r="J19" s="65">
        <v>-1964.415409895147</v>
      </c>
      <c r="K19" s="65">
        <v>-245.86980930926507</v>
      </c>
      <c r="L19" s="65">
        <v>-730.9209071177582</v>
      </c>
      <c r="M19" s="65">
        <v>-839.7146923150912</v>
      </c>
      <c r="N19" s="65">
        <v>-2133.516222965696</v>
      </c>
      <c r="O19" s="65">
        <v>121.81484983345348</v>
      </c>
      <c r="P19" s="65">
        <v>-626.9919727256736</v>
      </c>
      <c r="Q19" s="65">
        <v>733.7118799600062</v>
      </c>
    </row>
    <row r="20" spans="1:17" ht="11.25">
      <c r="A20" s="95"/>
      <c r="B20" s="64" t="s">
        <v>179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ht="11.25">
      <c r="A21" s="95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1.25">
      <c r="A22" s="96"/>
      <c r="B22" s="60" t="s">
        <v>180</v>
      </c>
      <c r="C22" s="61">
        <v>177511.94339575066</v>
      </c>
      <c r="D22" s="61">
        <v>206092.119349124</v>
      </c>
      <c r="E22" s="61">
        <v>210709.7273040885</v>
      </c>
      <c r="F22" s="61">
        <v>223778.49170772248</v>
      </c>
      <c r="G22" s="61">
        <v>238405.05067584774</v>
      </c>
      <c r="H22" s="61">
        <v>254522.01758530855</v>
      </c>
      <c r="I22" s="61">
        <v>263987.8652637145</v>
      </c>
      <c r="J22" s="61">
        <v>261634.0821276377</v>
      </c>
      <c r="K22" s="61">
        <v>268008.9761931377</v>
      </c>
      <c r="L22" s="61">
        <v>271766.27142128244</v>
      </c>
      <c r="M22" s="61">
        <v>276904.29889105685</v>
      </c>
      <c r="N22" s="61">
        <v>281129.0544838787</v>
      </c>
      <c r="O22" s="61">
        <v>283245.4908540774</v>
      </c>
      <c r="P22" s="61">
        <v>290635.83169235464</v>
      </c>
      <c r="Q22" s="61">
        <v>304946.45228043944</v>
      </c>
    </row>
    <row r="23" spans="2:17" ht="11.25">
      <c r="B23" s="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1.25">
      <c r="A24" s="94" t="s">
        <v>182</v>
      </c>
      <c r="B24" s="60" t="s">
        <v>175</v>
      </c>
      <c r="C24" s="61">
        <v>139226.5694525275</v>
      </c>
      <c r="D24" s="61">
        <v>171055.37270721438</v>
      </c>
      <c r="E24" s="61">
        <v>185393.57672315498</v>
      </c>
      <c r="F24" s="61">
        <v>157587.18435988383</v>
      </c>
      <c r="G24" s="61">
        <v>181232.49868858547</v>
      </c>
      <c r="H24" s="61">
        <v>200380.69770747185</v>
      </c>
      <c r="I24" s="61">
        <v>206755.28352535728</v>
      </c>
      <c r="J24" s="61">
        <v>206108.01307968493</v>
      </c>
      <c r="K24" s="61">
        <v>200437.98325543795</v>
      </c>
      <c r="L24" s="61">
        <v>213171.61181238532</v>
      </c>
      <c r="M24" s="61">
        <v>215278.87725873917</v>
      </c>
      <c r="N24" s="61">
        <v>223791.1818907772</v>
      </c>
      <c r="O24" s="61">
        <v>239499.9817436863</v>
      </c>
      <c r="P24" s="61">
        <v>245583.68955234514</v>
      </c>
      <c r="Q24" s="61">
        <v>246480.59081573773</v>
      </c>
    </row>
    <row r="25" spans="1:17" ht="11.25">
      <c r="A25" s="95"/>
      <c r="B25" s="6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1.25">
      <c r="A26" s="95"/>
      <c r="B26" s="64" t="s">
        <v>176</v>
      </c>
      <c r="C26" s="65">
        <v>2989.681963495146</v>
      </c>
      <c r="D26" s="65">
        <v>20424.72832155549</v>
      </c>
      <c r="E26" s="65">
        <v>9250.439296529938</v>
      </c>
      <c r="F26" s="65">
        <v>2169.8287721871843</v>
      </c>
      <c r="G26" s="65">
        <v>17054.83408483214</v>
      </c>
      <c r="H26" s="65">
        <v>19254.118291902498</v>
      </c>
      <c r="I26" s="65">
        <v>10525.247512862137</v>
      </c>
      <c r="J26" s="65">
        <v>9620.319424276047</v>
      </c>
      <c r="K26" s="65">
        <v>13833.117377907296</v>
      </c>
      <c r="L26" s="65">
        <v>23373.447613426484</v>
      </c>
      <c r="M26" s="65">
        <v>10378.815485904412</v>
      </c>
      <c r="N26" s="65">
        <v>8874.912577502517</v>
      </c>
      <c r="O26" s="65">
        <v>6096.231807639093</v>
      </c>
      <c r="P26" s="65">
        <v>9081.844104132075</v>
      </c>
      <c r="Q26" s="65">
        <v>19072.852337248958</v>
      </c>
    </row>
    <row r="27" spans="1:17" ht="11.25">
      <c r="A27" s="95"/>
      <c r="B27" s="64" t="s">
        <v>177</v>
      </c>
      <c r="C27" s="65">
        <v>9220.387553203609</v>
      </c>
      <c r="D27" s="65">
        <v>-4062.692855504818</v>
      </c>
      <c r="E27" s="65">
        <v>-25069.711453177435</v>
      </c>
      <c r="F27" s="65">
        <v>13786.128668693542</v>
      </c>
      <c r="G27" s="65">
        <v>7558.70649397176</v>
      </c>
      <c r="H27" s="65">
        <v>-7551.536981416106</v>
      </c>
      <c r="I27" s="65">
        <v>-1321.9992111219162</v>
      </c>
      <c r="J27" s="65">
        <v>4805.353167350778</v>
      </c>
      <c r="K27" s="65">
        <v>8079.945493244386</v>
      </c>
      <c r="L27" s="65">
        <v>1376.7478239840398</v>
      </c>
      <c r="M27" s="65">
        <v>4095.8846775816874</v>
      </c>
      <c r="N27" s="65">
        <v>5628.463360571057</v>
      </c>
      <c r="O27" s="65">
        <v>1832.2559035054683</v>
      </c>
      <c r="P27" s="65">
        <v>-2807.203407899822</v>
      </c>
      <c r="Q27" s="65">
        <v>5442.893060993348</v>
      </c>
    </row>
    <row r="28" spans="1:17" ht="11.25">
      <c r="A28" s="95"/>
      <c r="B28" s="64" t="s">
        <v>178</v>
      </c>
      <c r="C28" s="65">
        <v>19618.73373798811</v>
      </c>
      <c r="D28" s="65">
        <v>-2023.8314501100356</v>
      </c>
      <c r="E28" s="65">
        <v>-11987.120206623653</v>
      </c>
      <c r="F28" s="65">
        <v>7689.356887820907</v>
      </c>
      <c r="G28" s="65">
        <v>-5465.341559917558</v>
      </c>
      <c r="H28" s="65">
        <v>-5327.995492600923</v>
      </c>
      <c r="I28" s="65">
        <v>-5804.075017540979</v>
      </c>
      <c r="J28" s="65">
        <v>-20095.70241587385</v>
      </c>
      <c r="K28" s="65">
        <v>-14228.334314204285</v>
      </c>
      <c r="L28" s="65">
        <v>-22642.929991056702</v>
      </c>
      <c r="M28" s="65">
        <v>-5962.395531448057</v>
      </c>
      <c r="N28" s="65">
        <v>1205.4239148355573</v>
      </c>
      <c r="O28" s="65">
        <v>-1844.7799024857563</v>
      </c>
      <c r="P28" s="65">
        <v>-5377.739432839668</v>
      </c>
      <c r="Q28" s="65">
        <v>2354.853321086379</v>
      </c>
    </row>
    <row r="29" spans="1:17" ht="11.25">
      <c r="A29" s="95"/>
      <c r="B29" s="64" t="s">
        <v>179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-4046.44372987158</v>
      </c>
      <c r="J29" s="65">
        <v>0</v>
      </c>
      <c r="K29" s="65">
        <v>5048.9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</row>
    <row r="30" spans="1:17" ht="11.25">
      <c r="A30" s="95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1.25">
      <c r="A31" s="96"/>
      <c r="B31" s="60" t="s">
        <v>180</v>
      </c>
      <c r="C31" s="61">
        <v>171055.37270721438</v>
      </c>
      <c r="D31" s="61">
        <v>185393.57672315498</v>
      </c>
      <c r="E31" s="61">
        <v>157587.18435988383</v>
      </c>
      <c r="F31" s="61">
        <v>181232.49868858547</v>
      </c>
      <c r="G31" s="61">
        <v>200380.69770747185</v>
      </c>
      <c r="H31" s="61">
        <v>206755.28352535728</v>
      </c>
      <c r="I31" s="61">
        <v>206108.01307968493</v>
      </c>
      <c r="J31" s="61">
        <v>200437.98325543795</v>
      </c>
      <c r="K31" s="61">
        <v>213171.61181238532</v>
      </c>
      <c r="L31" s="61">
        <v>215278.87725873917</v>
      </c>
      <c r="M31" s="61">
        <v>223791.1818907772</v>
      </c>
      <c r="N31" s="61">
        <v>239499.9817436863</v>
      </c>
      <c r="O31" s="61">
        <v>245583.68955234514</v>
      </c>
      <c r="P31" s="61">
        <v>246480.59081573773</v>
      </c>
      <c r="Q31" s="61">
        <v>273351.1895350664</v>
      </c>
    </row>
    <row r="32" spans="1:17" ht="11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3:17" ht="11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ht="11.25">
      <c r="A34" s="1" t="s">
        <v>189</v>
      </c>
    </row>
  </sheetData>
  <sheetProtection/>
  <mergeCells count="14">
    <mergeCell ref="A6:A13"/>
    <mergeCell ref="A15:A22"/>
    <mergeCell ref="A24:A31"/>
    <mergeCell ref="H3:H4"/>
    <mergeCell ref="J3:J4"/>
    <mergeCell ref="K3:K4"/>
    <mergeCell ref="L3:L4"/>
    <mergeCell ref="B3:B4"/>
    <mergeCell ref="C3:C4"/>
    <mergeCell ref="D3:D4"/>
    <mergeCell ref="E3:E4"/>
    <mergeCell ref="F3:F4"/>
    <mergeCell ref="G3:G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5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5"/>
  <cols>
    <col min="1" max="1" width="41.140625" style="1" bestFit="1" customWidth="1"/>
    <col min="2" max="16" width="8.7109375" style="1" customWidth="1"/>
    <col min="17" max="16384" width="11.421875" style="1" customWidth="1"/>
  </cols>
  <sheetData>
    <row r="1" ht="12">
      <c r="A1" s="81" t="s">
        <v>202</v>
      </c>
    </row>
    <row r="2" ht="12">
      <c r="A2" s="80" t="s">
        <v>34</v>
      </c>
    </row>
    <row r="3" spans="1:16" ht="11.25">
      <c r="A3" s="92"/>
      <c r="B3" s="90">
        <v>2006</v>
      </c>
      <c r="C3" s="90">
        <v>2007</v>
      </c>
      <c r="D3" s="90">
        <v>2008</v>
      </c>
      <c r="E3" s="90">
        <v>2009</v>
      </c>
      <c r="F3" s="90">
        <v>2010</v>
      </c>
      <c r="G3" s="90">
        <v>2011</v>
      </c>
      <c r="H3" s="90">
        <v>2012</v>
      </c>
      <c r="I3" s="90">
        <v>2013</v>
      </c>
      <c r="J3" s="90">
        <v>2014</v>
      </c>
      <c r="K3" s="90" t="s">
        <v>173</v>
      </c>
      <c r="L3" s="7" t="s">
        <v>12</v>
      </c>
      <c r="M3" s="7"/>
      <c r="N3" s="7"/>
      <c r="O3" s="68"/>
      <c r="P3" s="7" t="s">
        <v>13</v>
      </c>
    </row>
    <row r="4" spans="1:16" ht="11.25">
      <c r="A4" s="93"/>
      <c r="B4" s="91"/>
      <c r="C4" s="91"/>
      <c r="D4" s="91"/>
      <c r="E4" s="91"/>
      <c r="F4" s="91"/>
      <c r="G4" s="91"/>
      <c r="H4" s="91"/>
      <c r="I4" s="91"/>
      <c r="J4" s="91"/>
      <c r="K4" s="91"/>
      <c r="L4" s="6" t="s">
        <v>14</v>
      </c>
      <c r="M4" s="9" t="s">
        <v>15</v>
      </c>
      <c r="N4" s="10" t="s">
        <v>16</v>
      </c>
      <c r="O4" s="58" t="s">
        <v>17</v>
      </c>
      <c r="P4" s="6" t="s">
        <v>14</v>
      </c>
    </row>
    <row r="6" spans="1:16" ht="11.25">
      <c r="A6" s="11" t="s">
        <v>191</v>
      </c>
      <c r="B6" s="16">
        <f>+SUM(B7:B10)</f>
        <v>-16475.781077895575</v>
      </c>
      <c r="C6" s="16">
        <f aca="true" t="shared" si="0" ref="C6:P6">+SUM(C7:C10)</f>
        <v>-10173.330794578069</v>
      </c>
      <c r="D6" s="16">
        <f t="shared" si="0"/>
        <v>-2961.453784797646</v>
      </c>
      <c r="E6" s="16">
        <f t="shared" si="0"/>
        <v>8307.921361078348</v>
      </c>
      <c r="F6" s="16">
        <f t="shared" si="0"/>
        <v>15210.05709082156</v>
      </c>
      <c r="G6" s="16">
        <f t="shared" si="0"/>
        <v>19206.46720568955</v>
      </c>
      <c r="H6" s="16">
        <f t="shared" si="0"/>
        <v>28463.928578405175</v>
      </c>
      <c r="I6" s="16">
        <f t="shared" si="0"/>
        <v>35862.301470437415</v>
      </c>
      <c r="J6" s="16">
        <f t="shared" si="0"/>
        <v>32791.439638796845</v>
      </c>
      <c r="K6" s="16">
        <f t="shared" si="0"/>
        <v>38260.775765449114</v>
      </c>
      <c r="L6" s="16">
        <f t="shared" si="0"/>
        <v>41197.90219304453</v>
      </c>
      <c r="M6" s="16">
        <f t="shared" si="0"/>
        <v>37761.53890472735</v>
      </c>
      <c r="N6" s="16">
        <f t="shared" si="0"/>
        <v>35828.66867319851</v>
      </c>
      <c r="O6" s="16">
        <f t="shared" si="0"/>
        <v>39658.812046382795</v>
      </c>
      <c r="P6" s="16">
        <f t="shared" si="0"/>
        <v>28633.274107052537</v>
      </c>
    </row>
    <row r="7" spans="1:16" ht="11.25">
      <c r="A7" s="12" t="s">
        <v>185</v>
      </c>
      <c r="B7" s="16">
        <f>+B13-B30</f>
        <v>31154.675766392458</v>
      </c>
      <c r="C7" s="16">
        <f aca="true" t="shared" si="1" ref="C7:P7">+C13-C30</f>
        <v>42375.503406931406</v>
      </c>
      <c r="D7" s="16">
        <f t="shared" si="1"/>
        <v>41840.86427981602</v>
      </c>
      <c r="E7" s="16">
        <f t="shared" si="1"/>
        <v>42410.78879467381</v>
      </c>
      <c r="F7" s="16">
        <f t="shared" si="1"/>
        <v>49590.9669166795</v>
      </c>
      <c r="G7" s="16">
        <f t="shared" si="1"/>
        <v>38785.445198035</v>
      </c>
      <c r="H7" s="16">
        <f t="shared" si="1"/>
        <v>37688.94315862494</v>
      </c>
      <c r="I7" s="16">
        <f t="shared" si="1"/>
        <v>27001.977111179553</v>
      </c>
      <c r="J7" s="16">
        <f t="shared" si="1"/>
        <v>24762.767445742003</v>
      </c>
      <c r="K7" s="16">
        <f t="shared" si="1"/>
        <v>11605.46250891321</v>
      </c>
      <c r="L7" s="16">
        <f t="shared" si="1"/>
        <v>10193.726014366512</v>
      </c>
      <c r="M7" s="16">
        <f t="shared" si="1"/>
        <v>10249.04164173044</v>
      </c>
      <c r="N7" s="16">
        <f t="shared" si="1"/>
        <v>11410.399694106989</v>
      </c>
      <c r="O7" s="16">
        <f t="shared" si="1"/>
        <v>25705.94706635988</v>
      </c>
      <c r="P7" s="16">
        <f t="shared" si="1"/>
        <v>37105.73921318613</v>
      </c>
    </row>
    <row r="8" spans="1:16" ht="11.25">
      <c r="A8" s="12" t="s">
        <v>186</v>
      </c>
      <c r="B8" s="16">
        <f>+B15-B34</f>
        <v>-5738.213771373328</v>
      </c>
      <c r="C8" s="16">
        <f aca="true" t="shared" si="2" ref="C8:P8">+C15-C34</f>
        <v>-5169.240098063889</v>
      </c>
      <c r="D8" s="16">
        <f t="shared" si="2"/>
        <v>-3992.5952303694703</v>
      </c>
      <c r="E8" s="16">
        <f t="shared" si="2"/>
        <v>-4801.961647363041</v>
      </c>
      <c r="F8" s="16">
        <f t="shared" si="2"/>
        <v>-5969.770609297924</v>
      </c>
      <c r="G8" s="16">
        <f t="shared" si="2"/>
        <v>-6903.123602145828</v>
      </c>
      <c r="H8" s="16">
        <f t="shared" si="2"/>
        <v>-5925.507560894575</v>
      </c>
      <c r="I8" s="16">
        <f t="shared" si="2"/>
        <v>-6579.848044226795</v>
      </c>
      <c r="J8" s="16">
        <f t="shared" si="2"/>
        <v>-6782.044072024044</v>
      </c>
      <c r="K8" s="16">
        <f t="shared" si="2"/>
        <v>-9203.361547531078</v>
      </c>
      <c r="L8" s="16">
        <f t="shared" si="2"/>
        <v>-7424.187671124476</v>
      </c>
      <c r="M8" s="16">
        <f t="shared" si="2"/>
        <v>-7622.221834458962</v>
      </c>
      <c r="N8" s="16">
        <f t="shared" si="2"/>
        <v>-7706.093447388629</v>
      </c>
      <c r="O8" s="16">
        <f t="shared" si="2"/>
        <v>-4406.009492804681</v>
      </c>
      <c r="P8" s="16">
        <f t="shared" si="2"/>
        <v>-7599.422649121866</v>
      </c>
    </row>
    <row r="9" spans="1:16" ht="11.25">
      <c r="A9" s="12" t="s">
        <v>187</v>
      </c>
      <c r="B9" s="16">
        <f>+B19-B39</f>
        <v>-86066.7829855966</v>
      </c>
      <c r="C9" s="16">
        <f aca="true" t="shared" si="3" ref="C9:P9">+C19-C39</f>
        <v>-95193.23564586276</v>
      </c>
      <c r="D9" s="16">
        <f t="shared" si="3"/>
        <v>-83037.35703324924</v>
      </c>
      <c r="E9" s="16">
        <f t="shared" si="3"/>
        <v>-84876.5406414795</v>
      </c>
      <c r="F9" s="16">
        <f t="shared" si="3"/>
        <v>-83819.61532263645</v>
      </c>
      <c r="G9" s="16">
        <f t="shared" si="3"/>
        <v>-80410.89750501397</v>
      </c>
      <c r="H9" s="16">
        <f t="shared" si="3"/>
        <v>-79213.59588634507</v>
      </c>
      <c r="I9" s="16">
        <f t="shared" si="3"/>
        <v>-81390.77976335025</v>
      </c>
      <c r="J9" s="16">
        <f t="shared" si="3"/>
        <v>-84159.86748015533</v>
      </c>
      <c r="K9" s="16">
        <f t="shared" si="3"/>
        <v>-81700.75526025177</v>
      </c>
      <c r="L9" s="16">
        <f t="shared" si="3"/>
        <v>-85568.15588532385</v>
      </c>
      <c r="M9" s="16">
        <f t="shared" si="3"/>
        <v>-94154.2966995379</v>
      </c>
      <c r="N9" s="16">
        <f t="shared" si="3"/>
        <v>-98274.04323056604</v>
      </c>
      <c r="O9" s="16">
        <f t="shared" si="3"/>
        <v>-108343.64557728218</v>
      </c>
      <c r="P9" s="16">
        <f t="shared" si="3"/>
        <v>-122760.23125956945</v>
      </c>
    </row>
    <row r="10" spans="1:16" ht="11.25">
      <c r="A10" s="12" t="s">
        <v>188</v>
      </c>
      <c r="B10" s="16">
        <f>+B23-B43</f>
        <v>44174.539912681896</v>
      </c>
      <c r="C10" s="16">
        <f aca="true" t="shared" si="4" ref="C10:P10">+C23-C43</f>
        <v>47813.64154241717</v>
      </c>
      <c r="D10" s="16">
        <f t="shared" si="4"/>
        <v>42227.63419900504</v>
      </c>
      <c r="E10" s="16">
        <f t="shared" si="4"/>
        <v>55575.63485524707</v>
      </c>
      <c r="F10" s="16">
        <f t="shared" si="4"/>
        <v>55408.47610607644</v>
      </c>
      <c r="G10" s="16">
        <f t="shared" si="4"/>
        <v>67735.04311481435</v>
      </c>
      <c r="H10" s="16">
        <f t="shared" si="4"/>
        <v>75914.08886701988</v>
      </c>
      <c r="I10" s="16">
        <f t="shared" si="4"/>
        <v>96830.9521668349</v>
      </c>
      <c r="J10" s="16">
        <f t="shared" si="4"/>
        <v>98970.58374523421</v>
      </c>
      <c r="K10" s="16">
        <f t="shared" si="4"/>
        <v>117559.43006431875</v>
      </c>
      <c r="L10" s="16">
        <f t="shared" si="4"/>
        <v>123996.51973512635</v>
      </c>
      <c r="M10" s="16">
        <f t="shared" si="4"/>
        <v>129289.01579699377</v>
      </c>
      <c r="N10" s="16">
        <f t="shared" si="4"/>
        <v>130398.40565704618</v>
      </c>
      <c r="O10" s="16">
        <f t="shared" si="4"/>
        <v>126702.52005010977</v>
      </c>
      <c r="P10" s="16">
        <f t="shared" si="4"/>
        <v>121887.18880255774</v>
      </c>
    </row>
    <row r="11" spans="1:16" ht="11.25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7" customFormat="1" ht="11.25">
      <c r="A12" s="12" t="s">
        <v>0</v>
      </c>
      <c r="B12" s="16">
        <f>+SUM(B13,B15,B19,B23)</f>
        <v>177511.9433957506</v>
      </c>
      <c r="C12" s="16">
        <f aca="true" t="shared" si="5" ref="C12:P12">+SUM(C13,C15,C19,C23)</f>
        <v>206092.11934912403</v>
      </c>
      <c r="D12" s="16">
        <f t="shared" si="5"/>
        <v>210709.72730408848</v>
      </c>
      <c r="E12" s="16">
        <f t="shared" si="5"/>
        <v>223778.49170772248</v>
      </c>
      <c r="F12" s="16">
        <f t="shared" si="5"/>
        <v>238405.05067584777</v>
      </c>
      <c r="G12" s="16">
        <f t="shared" si="5"/>
        <v>254522.01758530855</v>
      </c>
      <c r="H12" s="16">
        <f t="shared" si="5"/>
        <v>263987.8652637145</v>
      </c>
      <c r="I12" s="16">
        <f t="shared" si="5"/>
        <v>261634.0821276377</v>
      </c>
      <c r="J12" s="16">
        <f t="shared" si="5"/>
        <v>268008.9761931377</v>
      </c>
      <c r="K12" s="16">
        <f t="shared" si="5"/>
        <v>271766.27142128244</v>
      </c>
      <c r="L12" s="16">
        <f t="shared" si="5"/>
        <v>276904.29889105685</v>
      </c>
      <c r="M12" s="16">
        <f t="shared" si="5"/>
        <v>281129.0544838787</v>
      </c>
      <c r="N12" s="16">
        <f t="shared" si="5"/>
        <v>283245.49085407745</v>
      </c>
      <c r="O12" s="16">
        <f t="shared" si="5"/>
        <v>290635.83169235464</v>
      </c>
      <c r="P12" s="16">
        <f t="shared" si="5"/>
        <v>304946.45228043944</v>
      </c>
    </row>
    <row r="13" spans="1:16" s="17" customFormat="1" ht="11.25">
      <c r="A13" s="18" t="s">
        <v>185</v>
      </c>
      <c r="B13" s="16">
        <f>+B14</f>
        <v>32036.81</v>
      </c>
      <c r="C13" s="16">
        <f aca="true" t="shared" si="6" ref="C13:P13">+C14</f>
        <v>46167.52999999999</v>
      </c>
      <c r="D13" s="16">
        <f t="shared" si="6"/>
        <v>46385.91</v>
      </c>
      <c r="E13" s="16">
        <f t="shared" si="6"/>
        <v>47967.48</v>
      </c>
      <c r="F13" s="16">
        <f t="shared" si="6"/>
        <v>52189.83</v>
      </c>
      <c r="G13" s="16">
        <f t="shared" si="6"/>
        <v>46375.92999999999</v>
      </c>
      <c r="H13" s="16">
        <f t="shared" si="6"/>
        <v>43290.21</v>
      </c>
      <c r="I13" s="16">
        <f t="shared" si="6"/>
        <v>30600.440000000002</v>
      </c>
      <c r="J13" s="16">
        <f t="shared" si="6"/>
        <v>31407.550000000003</v>
      </c>
      <c r="K13" s="16">
        <f t="shared" si="6"/>
        <v>25563.479999999996</v>
      </c>
      <c r="L13" s="16">
        <f t="shared" si="6"/>
        <v>29571.689999999995</v>
      </c>
      <c r="M13" s="16">
        <f t="shared" si="6"/>
        <v>30507.3</v>
      </c>
      <c r="N13" s="16">
        <f t="shared" si="6"/>
        <v>29901.57</v>
      </c>
      <c r="O13" s="16">
        <f t="shared" si="6"/>
        <v>38771.630000000005</v>
      </c>
      <c r="P13" s="16">
        <f t="shared" si="6"/>
        <v>50522.33</v>
      </c>
    </row>
    <row r="14" spans="1:16" ht="11.25">
      <c r="A14" s="14" t="s">
        <v>7</v>
      </c>
      <c r="B14" s="15">
        <v>32036.81</v>
      </c>
      <c r="C14" s="15">
        <v>46167.52999999999</v>
      </c>
      <c r="D14" s="15">
        <v>46385.91</v>
      </c>
      <c r="E14" s="15">
        <v>47967.48</v>
      </c>
      <c r="F14" s="15">
        <v>52189.83</v>
      </c>
      <c r="G14" s="15">
        <v>46375.92999999999</v>
      </c>
      <c r="H14" s="15">
        <v>43290.21</v>
      </c>
      <c r="I14" s="15">
        <v>30600.440000000002</v>
      </c>
      <c r="J14" s="15">
        <v>31407.550000000003</v>
      </c>
      <c r="K14" s="15">
        <v>25563.479999999996</v>
      </c>
      <c r="L14" s="15">
        <v>29571.689999999995</v>
      </c>
      <c r="M14" s="15">
        <v>30507.3</v>
      </c>
      <c r="N14" s="15">
        <v>29901.57</v>
      </c>
      <c r="O14" s="15">
        <v>38771.630000000005</v>
      </c>
      <c r="P14" s="15">
        <v>50522.33</v>
      </c>
    </row>
    <row r="15" spans="1:16" s="17" customFormat="1" ht="11.25">
      <c r="A15" s="18" t="s">
        <v>186</v>
      </c>
      <c r="B15" s="20">
        <f>+SUM(B16:B18)</f>
        <v>4170.856</v>
      </c>
      <c r="C15" s="20">
        <f aca="true" t="shared" si="7" ref="C15:P15">+SUM(C16:C18)</f>
        <v>5470.072</v>
      </c>
      <c r="D15" s="20">
        <f t="shared" si="7"/>
        <v>5327.862999999999</v>
      </c>
      <c r="E15" s="20">
        <f t="shared" si="7"/>
        <v>3771</v>
      </c>
      <c r="F15" s="20">
        <f t="shared" si="7"/>
        <v>3351</v>
      </c>
      <c r="G15" s="20">
        <f t="shared" si="7"/>
        <v>3212</v>
      </c>
      <c r="H15" s="20">
        <f t="shared" si="7"/>
        <v>3676.3256254265943</v>
      </c>
      <c r="I15" s="20">
        <f t="shared" si="7"/>
        <v>3424.2358512266246</v>
      </c>
      <c r="J15" s="20">
        <f t="shared" si="7"/>
        <v>3389.9111038799742</v>
      </c>
      <c r="K15" s="20">
        <f t="shared" si="7"/>
        <v>3979.536656441718</v>
      </c>
      <c r="L15" s="20">
        <f t="shared" si="7"/>
        <v>3170.441100831865</v>
      </c>
      <c r="M15" s="20">
        <f t="shared" si="7"/>
        <v>3311.6676273458447</v>
      </c>
      <c r="N15" s="20">
        <f t="shared" si="7"/>
        <v>3604.7065837662894</v>
      </c>
      <c r="O15" s="20">
        <f t="shared" si="7"/>
        <v>6876.727486088504</v>
      </c>
      <c r="P15" s="20">
        <f t="shared" si="7"/>
        <v>5364.984332132782</v>
      </c>
    </row>
    <row r="16" spans="1:17" ht="11.25">
      <c r="A16" s="14" t="s">
        <v>1</v>
      </c>
      <c r="B16" s="21">
        <v>1024.593</v>
      </c>
      <c r="C16" s="21">
        <v>1056.776</v>
      </c>
      <c r="D16" s="21">
        <v>1046.259</v>
      </c>
      <c r="E16" s="21">
        <v>1122</v>
      </c>
      <c r="F16" s="21">
        <v>919</v>
      </c>
      <c r="G16" s="21">
        <v>907</v>
      </c>
      <c r="H16" s="21">
        <v>989.9495780563279</v>
      </c>
      <c r="I16" s="21">
        <v>1012.3948061822246</v>
      </c>
      <c r="J16" s="21">
        <v>935.236239287275</v>
      </c>
      <c r="K16" s="21">
        <v>899.4826687116565</v>
      </c>
      <c r="L16" s="21">
        <v>907.8750077151499</v>
      </c>
      <c r="M16" s="21">
        <v>917.751072386059</v>
      </c>
      <c r="N16" s="21">
        <v>927.5346091605354</v>
      </c>
      <c r="O16" s="21">
        <v>910.3871244526883</v>
      </c>
      <c r="P16" s="21">
        <v>916.4571116514322</v>
      </c>
      <c r="Q16" s="15"/>
    </row>
    <row r="17" spans="1:16" ht="11.25">
      <c r="A17" s="14" t="s">
        <v>4</v>
      </c>
      <c r="B17" s="21">
        <v>71</v>
      </c>
      <c r="C17" s="21">
        <v>66</v>
      </c>
      <c r="D17" s="21">
        <v>67.733</v>
      </c>
      <c r="E17" s="21">
        <v>60</v>
      </c>
      <c r="F17" s="21">
        <v>68</v>
      </c>
      <c r="G17" s="21">
        <v>67</v>
      </c>
      <c r="H17" s="21">
        <v>72.10697412956539</v>
      </c>
      <c r="I17" s="21">
        <v>84.27273741523959</v>
      </c>
      <c r="J17" s="21">
        <v>81.25949487733915</v>
      </c>
      <c r="K17" s="21">
        <v>75.84685582822087</v>
      </c>
      <c r="L17" s="21">
        <v>73.98197741004135</v>
      </c>
      <c r="M17" s="21">
        <v>76.80663538873995</v>
      </c>
      <c r="N17" s="21">
        <v>79.05335019294647</v>
      </c>
      <c r="O17" s="21">
        <v>80.63147468170747</v>
      </c>
      <c r="P17" s="21">
        <v>79.0765710124953</v>
      </c>
    </row>
    <row r="18" spans="1:16" ht="11.25">
      <c r="A18" s="14" t="s">
        <v>6</v>
      </c>
      <c r="B18" s="21">
        <v>3075.263</v>
      </c>
      <c r="C18" s="21">
        <v>4347.296</v>
      </c>
      <c r="D18" s="21">
        <v>4213.870999999999</v>
      </c>
      <c r="E18" s="21">
        <v>2589</v>
      </c>
      <c r="F18" s="21">
        <v>2364</v>
      </c>
      <c r="G18" s="21">
        <v>2238</v>
      </c>
      <c r="H18" s="21">
        <v>2614.269073240701</v>
      </c>
      <c r="I18" s="21">
        <v>2327.5683076291607</v>
      </c>
      <c r="J18" s="21">
        <v>2373.41536971536</v>
      </c>
      <c r="K18" s="21">
        <v>3004.207131901841</v>
      </c>
      <c r="L18" s="21">
        <v>2188.5841157066734</v>
      </c>
      <c r="M18" s="21">
        <v>2317.109919571046</v>
      </c>
      <c r="N18" s="21">
        <v>2598.1186244128075</v>
      </c>
      <c r="O18" s="21">
        <v>5885.708886954108</v>
      </c>
      <c r="P18" s="21">
        <v>4369.450649468854</v>
      </c>
    </row>
    <row r="19" spans="1:16" s="17" customFormat="1" ht="11.25">
      <c r="A19" s="18" t="s">
        <v>187</v>
      </c>
      <c r="B19" s="20">
        <f>+SUM(B20:B22)</f>
        <v>7318.283840793929</v>
      </c>
      <c r="C19" s="20">
        <f aca="true" t="shared" si="8" ref="C19:P19">+SUM(C20:C22)</f>
        <v>8045.4606350495205</v>
      </c>
      <c r="D19" s="20">
        <f t="shared" si="8"/>
        <v>10263.400675479948</v>
      </c>
      <c r="E19" s="20">
        <f t="shared" si="8"/>
        <v>10122.436875258669</v>
      </c>
      <c r="F19" s="20">
        <f t="shared" si="8"/>
        <v>9338.383949554918</v>
      </c>
      <c r="G19" s="20">
        <f t="shared" si="8"/>
        <v>10080.280688175299</v>
      </c>
      <c r="H19" s="20">
        <f t="shared" si="8"/>
        <v>10343.06422026975</v>
      </c>
      <c r="I19" s="20">
        <f t="shared" si="8"/>
        <v>10493.188260625888</v>
      </c>
      <c r="J19" s="20">
        <f t="shared" si="8"/>
        <v>10746.67040227763</v>
      </c>
      <c r="K19" s="20">
        <f t="shared" si="8"/>
        <v>9899.842233062187</v>
      </c>
      <c r="L19" s="20">
        <f t="shared" si="8"/>
        <v>9657.221202760116</v>
      </c>
      <c r="M19" s="20">
        <f t="shared" si="8"/>
        <v>9277.757010405625</v>
      </c>
      <c r="N19" s="20">
        <f t="shared" si="8"/>
        <v>9451.951254821315</v>
      </c>
      <c r="O19" s="20">
        <f t="shared" si="8"/>
        <v>9268.683633734276</v>
      </c>
      <c r="P19" s="20">
        <f t="shared" si="8"/>
        <v>8992.040904154026</v>
      </c>
    </row>
    <row r="20" spans="1:16" ht="11.25">
      <c r="A20" s="14" t="s">
        <v>4</v>
      </c>
      <c r="B20" s="21">
        <v>120.97316606538334</v>
      </c>
      <c r="C20" s="21">
        <v>129.37258748589556</v>
      </c>
      <c r="D20" s="21">
        <v>1363.7720089064078</v>
      </c>
      <c r="E20" s="21">
        <v>1625.17143032692</v>
      </c>
      <c r="F20" s="21">
        <v>353.58416594098884</v>
      </c>
      <c r="G20" s="21">
        <v>158.97027316794447</v>
      </c>
      <c r="H20" s="21">
        <v>166.3696945884567</v>
      </c>
      <c r="I20" s="21">
        <v>173.76911600896892</v>
      </c>
      <c r="J20" s="21">
        <v>181.16853742948115</v>
      </c>
      <c r="K20" s="21">
        <v>188.56795884999337</v>
      </c>
      <c r="L20" s="21">
        <v>190.64881420512143</v>
      </c>
      <c r="M20" s="21">
        <v>192.49866956024948</v>
      </c>
      <c r="N20" s="21">
        <v>195.49866956024948</v>
      </c>
      <c r="O20" s="21">
        <v>195.49866956024948</v>
      </c>
      <c r="P20" s="21">
        <v>196</v>
      </c>
    </row>
    <row r="21" spans="1:16" ht="11.25">
      <c r="A21" s="14" t="s">
        <v>6</v>
      </c>
      <c r="B21" s="21">
        <v>5452.209527568761</v>
      </c>
      <c r="C21" s="21">
        <v>6039.030908577245</v>
      </c>
      <c r="D21" s="21">
        <v>6888.5268966565645</v>
      </c>
      <c r="E21" s="21">
        <v>6399.109845873791</v>
      </c>
      <c r="F21" s="21">
        <v>6597.195941398948</v>
      </c>
      <c r="G21" s="21">
        <v>7449.901104814783</v>
      </c>
      <c r="H21" s="21">
        <v>7629.439965286968</v>
      </c>
      <c r="I21" s="21">
        <v>7750.774667175522</v>
      </c>
      <c r="J21" s="21">
        <v>7909.812895957519</v>
      </c>
      <c r="K21" s="21">
        <v>6959.681402814227</v>
      </c>
      <c r="L21" s="21">
        <v>6735.979624780008</v>
      </c>
      <c r="M21" s="21">
        <v>6270.450944205675</v>
      </c>
      <c r="N21" s="21">
        <v>6352.488661535988</v>
      </c>
      <c r="O21" s="21">
        <v>6167.917822174618</v>
      </c>
      <c r="P21" s="21">
        <v>5943.917822174618</v>
      </c>
    </row>
    <row r="22" spans="1:16" ht="11.25">
      <c r="A22" s="14" t="s">
        <v>33</v>
      </c>
      <c r="B22" s="21">
        <v>1745.1011471597847</v>
      </c>
      <c r="C22" s="21">
        <v>1877.0571389863796</v>
      </c>
      <c r="D22" s="21">
        <v>2011.1017699169743</v>
      </c>
      <c r="E22" s="21">
        <v>2098.155599057958</v>
      </c>
      <c r="F22" s="21">
        <v>2387.6038422149804</v>
      </c>
      <c r="G22" s="21">
        <v>2471.409310192572</v>
      </c>
      <c r="H22" s="21">
        <v>2547.2545603943263</v>
      </c>
      <c r="I22" s="21">
        <v>2568.644477441396</v>
      </c>
      <c r="J22" s="21">
        <v>2655.6889688906303</v>
      </c>
      <c r="K22" s="21">
        <v>2751.592871397967</v>
      </c>
      <c r="L22" s="21">
        <v>2730.592763774987</v>
      </c>
      <c r="M22" s="21">
        <v>2814.8073966397014</v>
      </c>
      <c r="N22" s="21">
        <v>2903.963923725078</v>
      </c>
      <c r="O22" s="21">
        <v>2905.2671419994085</v>
      </c>
      <c r="P22" s="21">
        <v>2852.123081979408</v>
      </c>
    </row>
    <row r="23" spans="1:16" s="17" customFormat="1" ht="11.25">
      <c r="A23" s="18" t="s">
        <v>188</v>
      </c>
      <c r="B23" s="20">
        <f>+SUM(B24:B26)</f>
        <v>133985.9935549567</v>
      </c>
      <c r="C23" s="20">
        <f aca="true" t="shared" si="9" ref="C23:P23">+SUM(C24:C26)</f>
        <v>146409.0567140745</v>
      </c>
      <c r="D23" s="20">
        <f t="shared" si="9"/>
        <v>148732.55362860853</v>
      </c>
      <c r="E23" s="20">
        <f t="shared" si="9"/>
        <v>161917.5748324638</v>
      </c>
      <c r="F23" s="20">
        <f t="shared" si="9"/>
        <v>173525.83672629285</v>
      </c>
      <c r="G23" s="20">
        <f t="shared" si="9"/>
        <v>194853.80689713327</v>
      </c>
      <c r="H23" s="20">
        <f t="shared" si="9"/>
        <v>206678.26541801816</v>
      </c>
      <c r="I23" s="20">
        <f t="shared" si="9"/>
        <v>217116.21801578518</v>
      </c>
      <c r="J23" s="20">
        <f t="shared" si="9"/>
        <v>222464.84468698007</v>
      </c>
      <c r="K23" s="20">
        <f t="shared" si="9"/>
        <v>232323.41253177857</v>
      </c>
      <c r="L23" s="20">
        <f t="shared" si="9"/>
        <v>234504.94658746486</v>
      </c>
      <c r="M23" s="20">
        <f t="shared" si="9"/>
        <v>238032.32984612725</v>
      </c>
      <c r="N23" s="20">
        <f t="shared" si="9"/>
        <v>240287.26301548982</v>
      </c>
      <c r="O23" s="20">
        <f t="shared" si="9"/>
        <v>235718.79057253184</v>
      </c>
      <c r="P23" s="20">
        <f t="shared" si="9"/>
        <v>240067.09704415264</v>
      </c>
    </row>
    <row r="24" spans="1:16" ht="11.25">
      <c r="A24" s="14" t="s">
        <v>1</v>
      </c>
      <c r="B24" s="22">
        <v>24871.993554956698</v>
      </c>
      <c r="C24" s="22">
        <v>26486.656714074506</v>
      </c>
      <c r="D24" s="22">
        <v>27742.55362860854</v>
      </c>
      <c r="E24" s="22">
        <v>28413.574832463793</v>
      </c>
      <c r="F24" s="22">
        <v>29409.335512855603</v>
      </c>
      <c r="G24" s="22">
        <v>30984.335512855603</v>
      </c>
      <c r="H24" s="22">
        <v>31929.2355128556</v>
      </c>
      <c r="I24" s="22">
        <v>33504.763143456796</v>
      </c>
      <c r="J24" s="22">
        <v>35244.4631434568</v>
      </c>
      <c r="K24" s="22">
        <v>36943.37646049494</v>
      </c>
      <c r="L24" s="22">
        <v>37206.55462991573</v>
      </c>
      <c r="M24" s="22">
        <v>38320.752888095034</v>
      </c>
      <c r="N24" s="22">
        <v>38517.24737306563</v>
      </c>
      <c r="O24" s="22">
        <v>38824.728554281</v>
      </c>
      <c r="P24" s="22">
        <v>39092.271874063525</v>
      </c>
    </row>
    <row r="25" spans="1:16" ht="11.25">
      <c r="A25" s="14" t="s">
        <v>4</v>
      </c>
      <c r="B25" s="21">
        <v>33111</v>
      </c>
      <c r="C25" s="21">
        <v>34427</v>
      </c>
      <c r="D25" s="21">
        <v>23805</v>
      </c>
      <c r="E25" s="21">
        <v>28842</v>
      </c>
      <c r="F25" s="21">
        <v>31698.93943011191</v>
      </c>
      <c r="G25" s="21">
        <v>31643.963764712338</v>
      </c>
      <c r="H25" s="21">
        <v>32946.77213200086</v>
      </c>
      <c r="I25" s="21">
        <v>39226.752040515654</v>
      </c>
      <c r="J25" s="21">
        <v>41408.376241393475</v>
      </c>
      <c r="K25" s="21">
        <v>40907.792289577286</v>
      </c>
      <c r="L25" s="21">
        <v>41372.64652625235</v>
      </c>
      <c r="M25" s="21">
        <v>42132.920097156326</v>
      </c>
      <c r="N25" s="21">
        <v>42358.87158822498</v>
      </c>
      <c r="O25" s="21">
        <v>43755.07487785161</v>
      </c>
      <c r="P25" s="21">
        <v>44835.73682350285</v>
      </c>
    </row>
    <row r="26" spans="1:16" ht="11.25">
      <c r="A26" s="14" t="s">
        <v>6</v>
      </c>
      <c r="B26" s="21">
        <v>76003</v>
      </c>
      <c r="C26" s="21">
        <v>85495.4</v>
      </c>
      <c r="D26" s="21">
        <v>97185</v>
      </c>
      <c r="E26" s="21">
        <v>104662</v>
      </c>
      <c r="F26" s="21">
        <v>112417.56178332532</v>
      </c>
      <c r="G26" s="21">
        <v>132225.50761956532</v>
      </c>
      <c r="H26" s="21">
        <v>141802.2577731617</v>
      </c>
      <c r="I26" s="21">
        <v>144384.70283181273</v>
      </c>
      <c r="J26" s="21">
        <v>145812.00530212978</v>
      </c>
      <c r="K26" s="21">
        <v>154472.24378170635</v>
      </c>
      <c r="L26" s="21">
        <v>155925.7454312968</v>
      </c>
      <c r="M26" s="21">
        <v>157578.6568608759</v>
      </c>
      <c r="N26" s="21">
        <v>159411.14405419922</v>
      </c>
      <c r="O26" s="21">
        <v>153138.98714039923</v>
      </c>
      <c r="P26" s="21">
        <v>156139.08834658627</v>
      </c>
    </row>
    <row r="27" spans="1:16" ht="11.2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1.2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1.25">
      <c r="A29" s="12" t="s">
        <v>190</v>
      </c>
      <c r="B29" s="16">
        <f>+SUM(B30,B34,B39,B43)</f>
        <v>193987.7244736462</v>
      </c>
      <c r="C29" s="16">
        <f aca="true" t="shared" si="10" ref="C29:P29">+SUM(C30,C34,C39,C43)</f>
        <v>216265.4501437021</v>
      </c>
      <c r="D29" s="16">
        <f t="shared" si="10"/>
        <v>213671.1810888861</v>
      </c>
      <c r="E29" s="16">
        <f t="shared" si="10"/>
        <v>215470.57034664415</v>
      </c>
      <c r="F29" s="16">
        <f t="shared" si="10"/>
        <v>223194.9935850262</v>
      </c>
      <c r="G29" s="16">
        <f t="shared" si="10"/>
        <v>235315.550379619</v>
      </c>
      <c r="H29" s="16">
        <f t="shared" si="10"/>
        <v>235523.93668530934</v>
      </c>
      <c r="I29" s="16">
        <f t="shared" si="10"/>
        <v>225771.7806572003</v>
      </c>
      <c r="J29" s="16">
        <f t="shared" si="10"/>
        <v>235217.53655434083</v>
      </c>
      <c r="K29" s="16">
        <f t="shared" si="10"/>
        <v>233505.49565583334</v>
      </c>
      <c r="L29" s="16">
        <f t="shared" si="10"/>
        <v>235706.3966980123</v>
      </c>
      <c r="M29" s="16">
        <f t="shared" si="10"/>
        <v>243367.51557915137</v>
      </c>
      <c r="N29" s="16">
        <f t="shared" si="10"/>
        <v>247416.82218087892</v>
      </c>
      <c r="O29" s="16">
        <f t="shared" si="10"/>
        <v>250977.01964597183</v>
      </c>
      <c r="P29" s="16">
        <f t="shared" si="10"/>
        <v>276313.1781733869</v>
      </c>
    </row>
    <row r="30" spans="1:16" s="17" customFormat="1" ht="11.25">
      <c r="A30" s="18" t="s">
        <v>185</v>
      </c>
      <c r="B30" s="16">
        <f>+SUM(B31:B33)</f>
        <v>882.134233607542</v>
      </c>
      <c r="C30" s="16">
        <f aca="true" t="shared" si="11" ref="C30:P30">+SUM(C31:C33)</f>
        <v>3792.0265930685828</v>
      </c>
      <c r="D30" s="16">
        <f t="shared" si="11"/>
        <v>4545.045720183983</v>
      </c>
      <c r="E30" s="16">
        <f t="shared" si="11"/>
        <v>5556.691205326194</v>
      </c>
      <c r="F30" s="16">
        <f t="shared" si="11"/>
        <v>2598.8630833204993</v>
      </c>
      <c r="G30" s="16">
        <f t="shared" si="11"/>
        <v>7590.484801964998</v>
      </c>
      <c r="H30" s="16">
        <f t="shared" si="11"/>
        <v>5601.266841375058</v>
      </c>
      <c r="I30" s="16">
        <f t="shared" si="11"/>
        <v>3598.4628888204497</v>
      </c>
      <c r="J30" s="16">
        <f t="shared" si="11"/>
        <v>6644.782554257999</v>
      </c>
      <c r="K30" s="16">
        <f t="shared" si="11"/>
        <v>13958.017491086786</v>
      </c>
      <c r="L30" s="16">
        <f t="shared" si="11"/>
        <v>19377.963985633483</v>
      </c>
      <c r="M30" s="16">
        <f t="shared" si="11"/>
        <v>20258.25835826956</v>
      </c>
      <c r="N30" s="16">
        <f t="shared" si="11"/>
        <v>18491.17030589301</v>
      </c>
      <c r="O30" s="16">
        <f t="shared" si="11"/>
        <v>13065.682933640124</v>
      </c>
      <c r="P30" s="16">
        <f t="shared" si="11"/>
        <v>13416.590786813877</v>
      </c>
    </row>
    <row r="31" spans="1:16" ht="11.25">
      <c r="A31" s="14" t="s">
        <v>4</v>
      </c>
      <c r="B31" s="15">
        <v>882.134233607542</v>
      </c>
      <c r="C31" s="15">
        <v>2272.0265930685828</v>
      </c>
      <c r="D31" s="15">
        <v>255.0457201839829</v>
      </c>
      <c r="E31" s="15">
        <v>1.383476842105318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514.003</v>
      </c>
      <c r="M31" s="15">
        <v>2310.314719614358</v>
      </c>
      <c r="N31" s="15">
        <v>2143.900946374918</v>
      </c>
      <c r="O31" s="15">
        <v>718.0130539332844</v>
      </c>
      <c r="P31" s="15">
        <v>953.9</v>
      </c>
    </row>
    <row r="32" spans="1:16" ht="11.25">
      <c r="A32" s="14" t="s">
        <v>21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1">
        <v>0</v>
      </c>
    </row>
    <row r="33" spans="1:16" ht="11.25">
      <c r="A33" s="14" t="s">
        <v>6</v>
      </c>
      <c r="B33" s="15">
        <v>0</v>
      </c>
      <c r="C33" s="15">
        <v>1520</v>
      </c>
      <c r="D33" s="15">
        <v>4290</v>
      </c>
      <c r="E33" s="15">
        <v>5555.307728484088</v>
      </c>
      <c r="F33" s="15">
        <v>2598.8630833204993</v>
      </c>
      <c r="G33" s="15">
        <v>7590.484801964998</v>
      </c>
      <c r="H33" s="15">
        <v>5601.266841375058</v>
      </c>
      <c r="I33" s="15">
        <v>3598.4628888204497</v>
      </c>
      <c r="J33" s="15">
        <v>6644.782554257999</v>
      </c>
      <c r="K33" s="15">
        <v>13958.017491086786</v>
      </c>
      <c r="L33" s="15">
        <v>18863.960985633483</v>
      </c>
      <c r="M33" s="15">
        <v>17947.9436386552</v>
      </c>
      <c r="N33" s="15">
        <v>16347.269359518092</v>
      </c>
      <c r="O33" s="15">
        <v>12347.66987970684</v>
      </c>
      <c r="P33" s="15">
        <v>12462.690786813877</v>
      </c>
    </row>
    <row r="34" spans="1:16" s="17" customFormat="1" ht="11.25">
      <c r="A34" s="18" t="s">
        <v>186</v>
      </c>
      <c r="B34" s="16">
        <f>+SUM(B35:B38)</f>
        <v>9909.069771373328</v>
      </c>
      <c r="C34" s="16">
        <f aca="true" t="shared" si="12" ref="C34:P34">+SUM(C35:C38)</f>
        <v>10639.312098063889</v>
      </c>
      <c r="D34" s="16">
        <f t="shared" si="12"/>
        <v>9320.45823036947</v>
      </c>
      <c r="E34" s="16">
        <f t="shared" si="12"/>
        <v>8572.961647363041</v>
      </c>
      <c r="F34" s="16">
        <f t="shared" si="12"/>
        <v>9320.770609297924</v>
      </c>
      <c r="G34" s="16">
        <f t="shared" si="12"/>
        <v>10115.123602145828</v>
      </c>
      <c r="H34" s="16">
        <f t="shared" si="12"/>
        <v>9601.83318632117</v>
      </c>
      <c r="I34" s="16">
        <f t="shared" si="12"/>
        <v>10004.08389545342</v>
      </c>
      <c r="J34" s="16">
        <f t="shared" si="12"/>
        <v>10171.955175904019</v>
      </c>
      <c r="K34" s="16">
        <f t="shared" si="12"/>
        <v>13182.898203972796</v>
      </c>
      <c r="L34" s="16">
        <f t="shared" si="12"/>
        <v>10594.62877195634</v>
      </c>
      <c r="M34" s="16">
        <f t="shared" si="12"/>
        <v>10933.889461804807</v>
      </c>
      <c r="N34" s="16">
        <f t="shared" si="12"/>
        <v>11310.800031154919</v>
      </c>
      <c r="O34" s="16">
        <f t="shared" si="12"/>
        <v>11282.736978893185</v>
      </c>
      <c r="P34" s="16">
        <f t="shared" si="12"/>
        <v>12964.406981254648</v>
      </c>
    </row>
    <row r="35" spans="1:17" ht="11.25">
      <c r="A35" s="14" t="s">
        <v>1</v>
      </c>
      <c r="B35" s="21">
        <v>3044</v>
      </c>
      <c r="C35" s="21">
        <v>3376</v>
      </c>
      <c r="D35" s="21">
        <v>3668</v>
      </c>
      <c r="E35" s="21">
        <v>4123.505436713539</v>
      </c>
      <c r="F35" s="21">
        <v>4353.452934376672</v>
      </c>
      <c r="G35" s="21">
        <v>5049.3973233890065</v>
      </c>
      <c r="H35" s="21">
        <v>5755</v>
      </c>
      <c r="I35" s="21">
        <v>5785.015765718987</v>
      </c>
      <c r="J35" s="21">
        <v>5704.345677388084</v>
      </c>
      <c r="K35" s="21">
        <v>6596.124773910049</v>
      </c>
      <c r="L35" s="21">
        <v>4148.84737234182</v>
      </c>
      <c r="M35" s="21">
        <v>4455.21147462714</v>
      </c>
      <c r="N35" s="21">
        <v>4348.615804228611</v>
      </c>
      <c r="O35" s="21">
        <v>4620.155721530543</v>
      </c>
      <c r="P35" s="21">
        <v>4822.493302550511</v>
      </c>
      <c r="Q35" s="15"/>
    </row>
    <row r="36" spans="1:16" ht="11.25">
      <c r="A36" s="14" t="s">
        <v>4</v>
      </c>
      <c r="B36" s="15">
        <v>4270.623100573327</v>
      </c>
      <c r="C36" s="15">
        <v>4078.792209023887</v>
      </c>
      <c r="D36" s="15">
        <v>2636.2149805894696</v>
      </c>
      <c r="E36" s="15">
        <v>2688.8652315695026</v>
      </c>
      <c r="F36" s="15">
        <v>3208.384263951253</v>
      </c>
      <c r="G36" s="15">
        <v>2236.232492886823</v>
      </c>
      <c r="H36" s="15">
        <v>2013.0886354211698</v>
      </c>
      <c r="I36" s="15">
        <v>2398.645545284433</v>
      </c>
      <c r="J36" s="15">
        <v>2922.238100975934</v>
      </c>
      <c r="K36" s="15">
        <v>3930.593134032748</v>
      </c>
      <c r="L36" s="15">
        <v>4064.4208546445207</v>
      </c>
      <c r="M36" s="15">
        <v>4435.935259317666</v>
      </c>
      <c r="N36" s="15">
        <v>4763.954915646307</v>
      </c>
      <c r="O36" s="15">
        <v>4531.321631282643</v>
      </c>
      <c r="P36" s="15">
        <v>5845.3211732756445</v>
      </c>
    </row>
    <row r="37" spans="1:16" ht="11.25">
      <c r="A37" s="14" t="s">
        <v>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ht="11.25">
      <c r="A38" s="14" t="s">
        <v>6</v>
      </c>
      <c r="B38" s="15">
        <v>2594.4466708</v>
      </c>
      <c r="C38" s="15">
        <v>3184.5198890400006</v>
      </c>
      <c r="D38" s="15">
        <v>3016.243249779999</v>
      </c>
      <c r="E38" s="15">
        <v>1760.5909790800004</v>
      </c>
      <c r="F38" s="15">
        <v>1758.9334109700003</v>
      </c>
      <c r="G38" s="15">
        <v>2829.4937858699996</v>
      </c>
      <c r="H38" s="15">
        <v>1833.7445508999997</v>
      </c>
      <c r="I38" s="15">
        <v>1820.42258445</v>
      </c>
      <c r="J38" s="15">
        <v>1545.37139754</v>
      </c>
      <c r="K38" s="15">
        <v>2656.18029603</v>
      </c>
      <c r="L38" s="15">
        <v>2381.3605449700003</v>
      </c>
      <c r="M38" s="15">
        <v>2042.7427278599998</v>
      </c>
      <c r="N38" s="15">
        <v>2198.2293112800003</v>
      </c>
      <c r="O38" s="15">
        <v>2131.25962608</v>
      </c>
      <c r="P38" s="15">
        <v>2296.5925054284926</v>
      </c>
    </row>
    <row r="39" spans="1:16" s="17" customFormat="1" ht="11.25">
      <c r="A39" s="18" t="s">
        <v>187</v>
      </c>
      <c r="B39" s="16">
        <f>+SUM(B40:B42)</f>
        <v>93385.06682639052</v>
      </c>
      <c r="C39" s="16">
        <f aca="true" t="shared" si="13" ref="C39:P39">+SUM(C40:C42)</f>
        <v>103238.69628091228</v>
      </c>
      <c r="D39" s="16">
        <f t="shared" si="13"/>
        <v>93300.75770872919</v>
      </c>
      <c r="E39" s="16">
        <f t="shared" si="13"/>
        <v>94998.97751673817</v>
      </c>
      <c r="F39" s="16">
        <f t="shared" si="13"/>
        <v>93157.99927219137</v>
      </c>
      <c r="G39" s="16">
        <f t="shared" si="13"/>
        <v>90491.17819318926</v>
      </c>
      <c r="H39" s="16">
        <f t="shared" si="13"/>
        <v>89556.66010661481</v>
      </c>
      <c r="I39" s="16">
        <f t="shared" si="13"/>
        <v>91883.96802397614</v>
      </c>
      <c r="J39" s="16">
        <f t="shared" si="13"/>
        <v>94906.53788243295</v>
      </c>
      <c r="K39" s="16">
        <f t="shared" si="13"/>
        <v>91600.59749331395</v>
      </c>
      <c r="L39" s="16">
        <f t="shared" si="13"/>
        <v>95225.37708808397</v>
      </c>
      <c r="M39" s="16">
        <f t="shared" si="13"/>
        <v>103432.05370994352</v>
      </c>
      <c r="N39" s="16">
        <f t="shared" si="13"/>
        <v>107725.99448538735</v>
      </c>
      <c r="O39" s="16">
        <f t="shared" si="13"/>
        <v>117612.32921101645</v>
      </c>
      <c r="P39" s="16">
        <f t="shared" si="13"/>
        <v>131752.27216372348</v>
      </c>
    </row>
    <row r="40" spans="1:16" ht="11.25">
      <c r="A40" s="14" t="s">
        <v>4</v>
      </c>
      <c r="B40" s="15">
        <v>64755.72250344649</v>
      </c>
      <c r="C40" s="15">
        <v>74543.51207772779</v>
      </c>
      <c r="D40" s="15">
        <v>67923.62586469209</v>
      </c>
      <c r="E40" s="15">
        <v>66914.9686407118</v>
      </c>
      <c r="F40" s="15">
        <v>59573.57079129599</v>
      </c>
      <c r="G40" s="15">
        <v>57424.652677623264</v>
      </c>
      <c r="H40" s="15">
        <v>58141.13171190319</v>
      </c>
      <c r="I40" s="15">
        <v>58605.02863248901</v>
      </c>
      <c r="J40" s="15">
        <v>62857.851377049024</v>
      </c>
      <c r="K40" s="15">
        <v>58618.99046565187</v>
      </c>
      <c r="L40" s="15">
        <v>62296.58197157324</v>
      </c>
      <c r="M40" s="15">
        <v>72164.51449093349</v>
      </c>
      <c r="N40" s="15">
        <v>76583.98426049299</v>
      </c>
      <c r="O40" s="15">
        <v>86218.52759150598</v>
      </c>
      <c r="P40" s="15">
        <v>100188.41298874331</v>
      </c>
    </row>
    <row r="41" spans="1:16" ht="11.25">
      <c r="A41" s="14" t="s">
        <v>21</v>
      </c>
      <c r="B41" s="15">
        <v>5322.620046933341</v>
      </c>
      <c r="C41" s="15">
        <v>4641.436345146647</v>
      </c>
      <c r="D41" s="15">
        <v>1177.6169076538104</v>
      </c>
      <c r="E41" s="15">
        <v>2282.9094826039936</v>
      </c>
      <c r="F41" s="15">
        <v>6669.069164524745</v>
      </c>
      <c r="G41" s="15">
        <v>4805.538619290465</v>
      </c>
      <c r="H41" s="15">
        <v>2687.183484318679</v>
      </c>
      <c r="I41" s="15">
        <v>3588.5315556040905</v>
      </c>
      <c r="J41" s="15">
        <v>2770.9822347097333</v>
      </c>
      <c r="K41" s="15">
        <v>3591.710625056513</v>
      </c>
      <c r="L41" s="15">
        <v>3311.0920029551</v>
      </c>
      <c r="M41" s="15">
        <v>3122.7018535198117</v>
      </c>
      <c r="N41" s="15">
        <v>3034.3343698159165</v>
      </c>
      <c r="O41" s="15">
        <v>2981.493136363758</v>
      </c>
      <c r="P41" s="15">
        <v>3000</v>
      </c>
    </row>
    <row r="42" spans="1:16" ht="11.25">
      <c r="A42" s="14" t="s">
        <v>6</v>
      </c>
      <c r="B42" s="15">
        <v>23306.724276010707</v>
      </c>
      <c r="C42" s="15">
        <v>24053.747858037837</v>
      </c>
      <c r="D42" s="15">
        <v>24199.514936383286</v>
      </c>
      <c r="E42" s="15">
        <v>25801.09939342238</v>
      </c>
      <c r="F42" s="15">
        <v>26915.359316370632</v>
      </c>
      <c r="G42" s="15">
        <v>28260.986896275528</v>
      </c>
      <c r="H42" s="15">
        <v>28728.344910392938</v>
      </c>
      <c r="I42" s="15">
        <v>29690.40783588303</v>
      </c>
      <c r="J42" s="15">
        <v>29277.70427067419</v>
      </c>
      <c r="K42" s="15">
        <v>29389.896402605562</v>
      </c>
      <c r="L42" s="15">
        <v>29617.703113555635</v>
      </c>
      <c r="M42" s="15">
        <v>28144.837365490203</v>
      </c>
      <c r="N42" s="15">
        <v>28107.67585507845</v>
      </c>
      <c r="O42" s="15">
        <v>28412.30848314672</v>
      </c>
      <c r="P42" s="15">
        <v>28563.85917498017</v>
      </c>
    </row>
    <row r="43" spans="1:16" s="17" customFormat="1" ht="11.25">
      <c r="A43" s="18" t="s">
        <v>188</v>
      </c>
      <c r="B43" s="16">
        <f>+SUM(B44:B47)</f>
        <v>89811.45364227479</v>
      </c>
      <c r="C43" s="16">
        <f aca="true" t="shared" si="14" ref="C43:P43">+SUM(C44:C47)</f>
        <v>98595.41517165734</v>
      </c>
      <c r="D43" s="16">
        <f t="shared" si="14"/>
        <v>106504.91942960348</v>
      </c>
      <c r="E43" s="16">
        <f t="shared" si="14"/>
        <v>106341.93997721674</v>
      </c>
      <c r="F43" s="16">
        <f t="shared" si="14"/>
        <v>118117.36062021641</v>
      </c>
      <c r="G43" s="16">
        <f t="shared" si="14"/>
        <v>127118.76378231891</v>
      </c>
      <c r="H43" s="16">
        <f t="shared" si="14"/>
        <v>130764.17655099828</v>
      </c>
      <c r="I43" s="16">
        <f t="shared" si="14"/>
        <v>120285.26584895028</v>
      </c>
      <c r="J43" s="16">
        <f t="shared" si="14"/>
        <v>123494.26094174586</v>
      </c>
      <c r="K43" s="16">
        <f t="shared" si="14"/>
        <v>114763.98246745982</v>
      </c>
      <c r="L43" s="16">
        <f t="shared" si="14"/>
        <v>110508.42685233851</v>
      </c>
      <c r="M43" s="16">
        <f t="shared" si="14"/>
        <v>108743.31404913348</v>
      </c>
      <c r="N43" s="16">
        <f t="shared" si="14"/>
        <v>109888.85735844364</v>
      </c>
      <c r="O43" s="16">
        <f t="shared" si="14"/>
        <v>109016.27052242207</v>
      </c>
      <c r="P43" s="16">
        <f t="shared" si="14"/>
        <v>118179.90824159491</v>
      </c>
    </row>
    <row r="44" spans="1:16" ht="11.25">
      <c r="A44" s="14" t="s">
        <v>1</v>
      </c>
      <c r="B44" s="21">
        <v>56838.2138642833</v>
      </c>
      <c r="C44" s="21">
        <v>62849.687649804975</v>
      </c>
      <c r="D44" s="21">
        <v>71567.0828839151</v>
      </c>
      <c r="E44" s="21">
        <v>74081.6446177289</v>
      </c>
      <c r="F44" s="21">
        <v>81237.12744936504</v>
      </c>
      <c r="G44" s="21">
        <v>87245.59981512275</v>
      </c>
      <c r="H44" s="21">
        <v>92950.6189769957</v>
      </c>
      <c r="I44" s="21">
        <v>82552.64397849733</v>
      </c>
      <c r="J44" s="21">
        <v>84011.58799173913</v>
      </c>
      <c r="K44" s="21">
        <v>73176.88110713125</v>
      </c>
      <c r="L44" s="21">
        <v>70131.72078482676</v>
      </c>
      <c r="M44" s="21">
        <v>69222.02107267716</v>
      </c>
      <c r="N44" s="21">
        <v>69079.54304972658</v>
      </c>
      <c r="O44" s="21">
        <v>67490.22690454917</v>
      </c>
      <c r="P44" s="21">
        <v>70697.1640348798</v>
      </c>
    </row>
    <row r="45" spans="1:16" ht="11.25">
      <c r="A45" s="14" t="s">
        <v>4</v>
      </c>
      <c r="B45" s="15">
        <v>13751.10710276157</v>
      </c>
      <c r="C45" s="15">
        <v>14789.598511262597</v>
      </c>
      <c r="D45" s="15">
        <v>10246.892304618477</v>
      </c>
      <c r="E45" s="15">
        <v>9371.16805539784</v>
      </c>
      <c r="F45" s="15">
        <v>11294.282978851366</v>
      </c>
      <c r="G45" s="15">
        <v>9979.926346565966</v>
      </c>
      <c r="H45" s="15">
        <v>8798.466292512501</v>
      </c>
      <c r="I45" s="15">
        <v>10314.146787952795</v>
      </c>
      <c r="J45" s="15">
        <v>14514.219303656617</v>
      </c>
      <c r="K45" s="15">
        <v>15137.80758554873</v>
      </c>
      <c r="L45" s="15">
        <v>14847.561206962097</v>
      </c>
      <c r="M45" s="15">
        <v>15547.012227976433</v>
      </c>
      <c r="N45" s="15">
        <v>17653.854066600146</v>
      </c>
      <c r="O45" s="15">
        <v>18650.480803499428</v>
      </c>
      <c r="P45" s="15">
        <v>24596.181392341656</v>
      </c>
    </row>
    <row r="46" spans="1:16" ht="11.25">
      <c r="A46" s="14" t="s">
        <v>21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1.25">
      <c r="A47" s="14" t="s">
        <v>6</v>
      </c>
      <c r="B47" s="15">
        <v>19222.132675229917</v>
      </c>
      <c r="C47" s="15">
        <v>20956.129010589757</v>
      </c>
      <c r="D47" s="15">
        <v>24690.944241069894</v>
      </c>
      <c r="E47" s="15">
        <v>22889.127304090005</v>
      </c>
      <c r="F47" s="15">
        <v>25585.950192</v>
      </c>
      <c r="G47" s="15">
        <v>29893.237620630192</v>
      </c>
      <c r="H47" s="15">
        <v>29015.091281490077</v>
      </c>
      <c r="I47" s="15">
        <v>27418.475082500154</v>
      </c>
      <c r="J47" s="15">
        <v>24968.453646350117</v>
      </c>
      <c r="K47" s="15">
        <v>26449.29377477984</v>
      </c>
      <c r="L47" s="15">
        <v>25529.144860549663</v>
      </c>
      <c r="M47" s="15">
        <v>23974.280748479883</v>
      </c>
      <c r="N47" s="15">
        <v>23155.46024211692</v>
      </c>
      <c r="O47" s="15">
        <v>22875.562814373458</v>
      </c>
      <c r="P47" s="15">
        <v>22886.56281437346</v>
      </c>
    </row>
    <row r="48" spans="1:16" ht="11.25">
      <c r="A48" s="1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50" ht="11.25">
      <c r="A50" s="1" t="s">
        <v>189</v>
      </c>
    </row>
    <row r="52" spans="2:16" ht="11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</sheetData>
  <sheetProtection/>
  <mergeCells count="11">
    <mergeCell ref="K3:K4"/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Gastón Prieto</dc:creator>
  <cp:keywords/>
  <dc:description/>
  <cp:lastModifiedBy>mster</cp:lastModifiedBy>
  <dcterms:created xsi:type="dcterms:W3CDTF">2017-07-05T20:24:45Z</dcterms:created>
  <dcterms:modified xsi:type="dcterms:W3CDTF">2017-07-12T19:39:44Z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